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loud\Документы Работа\НОВЫЙ МЕТЭК\АТиЦ\2019\отчет тсо 2018\в атиц\"/>
    </mc:Choice>
  </mc:AlternateContent>
  <bookViews>
    <workbookView xWindow="0" yWindow="0" windowWidth="19170" windowHeight="5820" activeTab="1"/>
  </bookViews>
  <sheets>
    <sheet name="Отчет ТСО 2018 АТЦ" sheetId="8" r:id="rId1"/>
    <sheet name="Уровень потерь ТСО" sheetId="1" r:id="rId2"/>
  </sheets>
  <externalReferences>
    <externalReference r:id="rId3"/>
  </externalReferences>
  <definedNames>
    <definedName name="org">[1]Титульный!$G$16</definedName>
    <definedName name="_xlnm.Print_Titles" localSheetId="0">'Отчет ТСО 2018 АТЦ'!$10:$10</definedName>
    <definedName name="_xlnm.Print_Area" localSheetId="0">'Отчет ТСО 2018 АТЦ'!$A$1:$F$115</definedName>
    <definedName name="_xlnm.Print_Area" localSheetId="1">'Уровень потерь ТСО'!$A$1:$I$28</definedName>
  </definedNames>
  <calcPr calcId="162913"/>
</workbook>
</file>

<file path=xl/calcChain.xml><?xml version="1.0" encoding="utf-8"?>
<calcChain xmlns="http://schemas.openxmlformats.org/spreadsheetml/2006/main">
  <c r="D77" i="8" l="1"/>
  <c r="D78" i="8"/>
  <c r="D90" i="8"/>
  <c r="D96" i="8" l="1"/>
  <c r="D88" i="8"/>
  <c r="D86" i="8" s="1"/>
  <c r="D76" i="8"/>
  <c r="D37" i="8" l="1"/>
  <c r="E51" i="8"/>
  <c r="D64" i="8"/>
  <c r="D57" i="8"/>
  <c r="D56" i="8" s="1"/>
  <c r="D53" i="8" s="1"/>
  <c r="D55" i="8"/>
  <c r="E52" i="8"/>
  <c r="D52" i="8"/>
  <c r="E45" i="8"/>
  <c r="E46" i="8" s="1"/>
  <c r="E43" i="8" s="1"/>
  <c r="D45" i="8"/>
  <c r="D46" i="8" s="1"/>
  <c r="D43" i="8" s="1"/>
  <c r="E39" i="8"/>
  <c r="D39" i="8"/>
  <c r="E42" i="8"/>
  <c r="D42" i="8"/>
  <c r="E32" i="8"/>
  <c r="D32" i="8"/>
  <c r="E35" i="8"/>
  <c r="E14" i="8" s="1"/>
  <c r="D35" i="8"/>
  <c r="D14" i="8" s="1"/>
  <c r="E13" i="8" l="1"/>
  <c r="D13" i="8"/>
  <c r="D11" i="8" l="1"/>
  <c r="D109" i="8" s="1"/>
  <c r="H19" i="1" l="1"/>
  <c r="H21" i="1" s="1"/>
  <c r="E15" i="1" l="1"/>
  <c r="G11" i="1" l="1"/>
  <c r="I11" i="1"/>
  <c r="F11" i="1"/>
  <c r="I16" i="1" l="1"/>
  <c r="F16" i="1" l="1"/>
  <c r="F18" i="1" s="1"/>
  <c r="F25" i="1" s="1"/>
  <c r="G16" i="1"/>
  <c r="G18" i="1" s="1"/>
  <c r="G25" i="1" s="1"/>
  <c r="E12" i="1"/>
  <c r="E13" i="1"/>
  <c r="E17" i="1"/>
  <c r="E19" i="1"/>
  <c r="E20" i="1"/>
  <c r="I18" i="1" l="1"/>
  <c r="I25" i="1" s="1"/>
  <c r="E14" i="1" l="1"/>
  <c r="H11" i="1"/>
  <c r="H16" i="1" s="1"/>
  <c r="E11" i="1" l="1"/>
  <c r="E16" i="1" s="1"/>
  <c r="E18" i="1" s="1"/>
  <c r="H18" i="1"/>
  <c r="H25" i="1" s="1"/>
  <c r="H23" i="1"/>
</calcChain>
</file>

<file path=xl/sharedStrings.xml><?xml version="1.0" encoding="utf-8"?>
<sst xmlns="http://schemas.openxmlformats.org/spreadsheetml/2006/main" count="243" uniqueCount="116">
  <si>
    <t>%</t>
  </si>
  <si>
    <t>Поступление в сеть из других уровней напряжения (трансформация)</t>
  </si>
  <si>
    <t>от смежных сетевых организаций</t>
  </si>
  <si>
    <t>от генерирующих компаний и блок-станций</t>
  </si>
  <si>
    <t xml:space="preserve">Поступление в сеть из других организаций, в том числе: </t>
  </si>
  <si>
    <t>Норматив потерь электроэнергии по приказу Минэнерго России от 26.09.2017 № 887</t>
  </si>
  <si>
    <t>Соотношение протяженности воздушных и кабельных линий электропередачи в одноцепном выражении (доля ВЛ)</t>
  </si>
  <si>
    <t>км</t>
  </si>
  <si>
    <t>Протяженность воздушных линий электропередачи в одноцепном выражении</t>
  </si>
  <si>
    <t>Протяженность линий (воздушных и кабельных) электропередачи в одноцепном выражении</t>
  </si>
  <si>
    <t>Фактические потери электроэнергии</t>
  </si>
  <si>
    <t>Отпуск электроэнергии в сеть</t>
  </si>
  <si>
    <t>НН</t>
  </si>
  <si>
    <t>СН2</t>
  </si>
  <si>
    <t>СН1</t>
  </si>
  <si>
    <t>ВН</t>
  </si>
  <si>
    <t>В том числе по уровню напряжения</t>
  </si>
  <si>
    <t>Всего</t>
  </si>
  <si>
    <t>Ед. измерения</t>
  </si>
  <si>
    <t>Наименование показателя</t>
  </si>
  <si>
    <t>(наименование территориальной сетевой организации)</t>
  </si>
  <si>
    <t>Определение величины и уровня потерь электроэнергии при ее передаче по электрическим сетям территориальной сетевой организации</t>
  </si>
  <si>
    <t>Приложение № 1</t>
  </si>
  <si>
    <t>МВА</t>
  </si>
  <si>
    <t>Сумма номинальных мощностей силовых трансформаторов</t>
  </si>
  <si>
    <t>Соотношение величины отпуска электрической энергии в электрическую сеть и суммы номинальных мощностей силовых трансформаторов</t>
  </si>
  <si>
    <r>
      <t>тыс. кВт</t>
    </r>
    <r>
      <rPr>
        <sz val="11"/>
        <color indexed="63"/>
        <rFont val="Calibri"/>
        <family val="2"/>
        <charset val="204"/>
      </rPr>
      <t>∙</t>
    </r>
    <r>
      <rPr>
        <sz val="11"/>
        <color indexed="63"/>
        <rFont val="Times New Roman"/>
        <family val="1"/>
        <charset val="204"/>
      </rPr>
      <t>ч</t>
    </r>
  </si>
  <si>
    <t>тыс. кВт∙ч</t>
  </si>
  <si>
    <t>тыс. кВт∙ч/МВА</t>
  </si>
  <si>
    <t>Минимальное значение из норматива потерь и уровня фактических потерь</t>
  </si>
  <si>
    <t>Приложение № 2</t>
  </si>
  <si>
    <t>Базовый период (2018 год)</t>
  </si>
  <si>
    <t>из ЕНЭС</t>
  </si>
  <si>
    <t>Расчетный период регулирования (2020 год)</t>
  </si>
  <si>
    <t>Норматив потерь в соответствии с пунктом 40(1) Основ ценообразования в области регулируемых цен (тарифов) в электроэнергетике, утвержденных постановлением Правительства Российской Федерации от 29 декабря 2011 года № 1178</t>
  </si>
  <si>
    <t>ОТЧЕТ</t>
  </si>
  <si>
    <t>Показатели</t>
  </si>
  <si>
    <t>Комментарии</t>
  </si>
  <si>
    <t>ДОХОДЫ, без НДС</t>
  </si>
  <si>
    <t xml:space="preserve">   полезный отпуск потребителям</t>
  </si>
  <si>
    <t xml:space="preserve">   оплаченная мощность</t>
  </si>
  <si>
    <t>МВт</t>
  </si>
  <si>
    <r>
      <t xml:space="preserve">оплата </t>
    </r>
    <r>
      <rPr>
        <b/>
        <sz val="10"/>
        <rFont val="Times New Roman"/>
        <family val="1"/>
        <charset val="204"/>
      </rPr>
      <t>по двухставочному тарифу</t>
    </r>
  </si>
  <si>
    <t xml:space="preserve">   оплата по ставке за содержание</t>
  </si>
  <si>
    <t xml:space="preserve">   оплата по ставке за потери</t>
  </si>
  <si>
    <r>
      <t xml:space="preserve">оплата по </t>
    </r>
    <r>
      <rPr>
        <b/>
        <sz val="10"/>
        <rFont val="Times New Roman"/>
        <family val="1"/>
        <charset val="204"/>
      </rPr>
      <t>одноставочному тарифу</t>
    </r>
  </si>
  <si>
    <t xml:space="preserve">   полезный отпуск</t>
  </si>
  <si>
    <t xml:space="preserve">   оплата </t>
  </si>
  <si>
    <t>тыс. руб.</t>
  </si>
  <si>
    <t>- по индивидуальным тарифам  (по каждому контрагенту)</t>
  </si>
  <si>
    <t xml:space="preserve">   сальдированный переток</t>
  </si>
  <si>
    <t xml:space="preserve">   мощность</t>
  </si>
  <si>
    <t xml:space="preserve">   оплата по ставке содержание</t>
  </si>
  <si>
    <r>
      <t>оплата</t>
    </r>
    <r>
      <rPr>
        <b/>
        <sz val="10"/>
        <rFont val="Times New Roman"/>
        <family val="1"/>
        <charset val="204"/>
      </rPr>
      <t xml:space="preserve"> по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одноставочному тарифу</t>
    </r>
  </si>
  <si>
    <t>РАСХОДЫ, без НДС</t>
  </si>
  <si>
    <t xml:space="preserve">   объем потерь</t>
  </si>
  <si>
    <t xml:space="preserve">   стоимость</t>
  </si>
  <si>
    <t>Оплата по индивидуальным тарифам (по каждому контрагенту)</t>
  </si>
  <si>
    <t>1. Подконтрольные расходы</t>
  </si>
  <si>
    <t>1.1. Сырье и материалы</t>
  </si>
  <si>
    <t>1.2. Ремонт основных фондов</t>
  </si>
  <si>
    <t>1.3. Затраты на оплату труда</t>
  </si>
  <si>
    <t>1.4. Численность</t>
  </si>
  <si>
    <t>ед.</t>
  </si>
  <si>
    <t>1.5. Прочие подконтрольные расходы</t>
  </si>
  <si>
    <t>в том числе:</t>
  </si>
  <si>
    <t>из них расходы на обслуживание заемных средств</t>
  </si>
  <si>
    <t>из них соц. выплаты</t>
  </si>
  <si>
    <t xml:space="preserve">2. Неподконтрольные расходы </t>
  </si>
  <si>
    <t>2.1. Расходы на финансирование кап.вложений из прибыли</t>
  </si>
  <si>
    <t>2.2. Оплата налогов</t>
  </si>
  <si>
    <t xml:space="preserve"> страховые взносы с ФОТ</t>
  </si>
  <si>
    <t>налог на прибыль</t>
  </si>
  <si>
    <t>налог на имущество</t>
  </si>
  <si>
    <t>налог на землю</t>
  </si>
  <si>
    <t>прочие налоги и сборы</t>
  </si>
  <si>
    <t>2.3. Амортизация</t>
  </si>
  <si>
    <t>2.4. Аренда</t>
  </si>
  <si>
    <t>аренда электросетевого хозяйства</t>
  </si>
  <si>
    <t>лизинг</t>
  </si>
  <si>
    <t>прочая аренда</t>
  </si>
  <si>
    <t>2.5. Расходы, связанные с компенсацией льготного ТП</t>
  </si>
  <si>
    <t xml:space="preserve">2.6. Оплата услуг регулируемых организаций </t>
  </si>
  <si>
    <t>Электроэнергия на хоз. нужды</t>
  </si>
  <si>
    <t>Теплооэнергия на хоз. нужды</t>
  </si>
  <si>
    <t>Коммунальные услуги</t>
  </si>
  <si>
    <t>3</t>
  </si>
  <si>
    <t>ПРИБЫЛЬ (+), УБЫТОК (-)</t>
  </si>
  <si>
    <t xml:space="preserve">Примечание: </t>
  </si>
  <si>
    <t>Подпись руководителя ____________________________________</t>
  </si>
  <si>
    <t>М.П.</t>
  </si>
  <si>
    <t>за 2018 год</t>
  </si>
  <si>
    <t>о фактических доходах (расходах), связанных с оказанием услуг по передаче электрической энергии</t>
  </si>
  <si>
    <t>Доходы, возникшие вследствие взыскания стоимости выявленного объема бездоговорного потребления электрической энергии с лиц, осуществляющих бездоговорное потребление электрической энергии</t>
  </si>
  <si>
    <r>
      <t>тыс. кВт</t>
    </r>
    <r>
      <rPr>
        <sz val="10"/>
        <rFont val="Calibri"/>
        <family val="2"/>
        <charset val="204"/>
      </rPr>
      <t>∙</t>
    </r>
    <r>
      <rPr>
        <sz val="10"/>
        <rFont val="Times New Roman"/>
        <family val="1"/>
        <charset val="204"/>
      </rPr>
      <t>ч</t>
    </r>
  </si>
  <si>
    <t>Факт 2018 года</t>
  </si>
  <si>
    <t>1. Если сетевая организация осуществляет передачу электроэнергии на собственные производственные нужды, то физические и натуральные показатели необходимо заполнять в доле, относимой на сторонних потребителей.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В случае если организация находится на упрощенной системе налогообложения - расходы на оплату фактических потерь и оплату по тарифам межсетевого взаимодействия стоит указывать с суммой фактически уплаченного НДС.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В случае имеющихся разногласий по оплате за оказанные услуги, в отчет указывать суммы согласно выставленным счетам, а также в столбце «комментарии» указать фактически уплаченную сумму.</t>
  </si>
  <si>
    <t>- по единым (котловым) тарифам</t>
  </si>
  <si>
    <t>1 полугодие</t>
  </si>
  <si>
    <t>2 полугодие</t>
  </si>
  <si>
    <t>ПРОЧИЕ ДОХОДЫ, в том числе:</t>
  </si>
  <si>
    <t>Иные доходы (расшифровать)</t>
  </si>
  <si>
    <t>Единица измерения</t>
  </si>
  <si>
    <t>№ п/п</t>
  </si>
  <si>
    <t>2.7. Прочие расходы (расшифровать)</t>
  </si>
  <si>
    <r>
      <t xml:space="preserve">Оплата услуг ПАО </t>
    </r>
    <r>
      <rPr>
        <sz val="11"/>
        <rFont val="Times New Roman"/>
        <family val="1"/>
        <charset val="204"/>
      </rPr>
      <t>«</t>
    </r>
    <r>
      <rPr>
        <i/>
        <sz val="11"/>
        <rFont val="Times New Roman"/>
        <family val="1"/>
        <charset val="204"/>
      </rPr>
      <t>ФСК ЕЭС</t>
    </r>
    <r>
      <rPr>
        <sz val="11"/>
        <rFont val="Times New Roman"/>
        <family val="1"/>
        <charset val="204"/>
      </rPr>
      <t>»</t>
    </r>
  </si>
  <si>
    <t>Покупка потерь электрической энергии</t>
  </si>
  <si>
    <t>Прочие потребители</t>
  </si>
  <si>
    <t>Население и приравненные к нему категории потребителей</t>
  </si>
  <si>
    <t>с газовыми плитами</t>
  </si>
  <si>
    <t>с электроплитами</t>
  </si>
  <si>
    <t>сельское население</t>
  </si>
  <si>
    <t>Наименование организации: Общество с ограиченной ответственностью "Метэк"</t>
  </si>
  <si>
    <t>Система налогообложения: Общая</t>
  </si>
  <si>
    <t>оплата мрск</t>
  </si>
  <si>
    <t>ООО "Метэк"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</si>
</sst>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name val="Tahoma"/>
      <family val="2"/>
      <charset val="204"/>
    </font>
    <font>
      <sz val="11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3" fillId="0" borderId="0" applyFont="0" applyFill="0" applyBorder="0" applyAlignment="0" applyProtection="0"/>
    <xf numFmtId="49" fontId="6" fillId="0" borderId="0" applyBorder="0">
      <alignment vertical="top"/>
    </xf>
    <xf numFmtId="0" fontId="9" fillId="0" borderId="0"/>
    <xf numFmtId="0" fontId="9" fillId="0" borderId="0"/>
    <xf numFmtId="0" fontId="4" fillId="0" borderId="0"/>
    <xf numFmtId="4" fontId="6" fillId="2" borderId="1" applyBorder="0">
      <alignment horizontal="right"/>
    </xf>
    <xf numFmtId="0" fontId="2" fillId="0" borderId="0"/>
    <xf numFmtId="9" fontId="1" fillId="0" borderId="0" applyFont="0" applyFill="0" applyBorder="0" applyAlignment="0" applyProtection="0"/>
    <xf numFmtId="0" fontId="16" fillId="0" borderId="0"/>
    <xf numFmtId="0" fontId="4" fillId="0" borderId="0"/>
    <xf numFmtId="0" fontId="9" fillId="0" borderId="0"/>
    <xf numFmtId="0" fontId="16" fillId="0" borderId="0"/>
    <xf numFmtId="0" fontId="4" fillId="0" borderId="0"/>
  </cellStyleXfs>
  <cellXfs count="94">
    <xf numFmtId="0" fontId="0" fillId="0" borderId="0" xfId="0"/>
    <xf numFmtId="0" fontId="5" fillId="0" borderId="0" xfId="0" applyFont="1" applyProtection="1"/>
    <xf numFmtId="4" fontId="5" fillId="0" borderId="0" xfId="0" applyNumberFormat="1" applyFont="1" applyProtection="1"/>
    <xf numFmtId="0" fontId="10" fillId="0" borderId="0" xfId="0" applyFont="1" applyProtection="1"/>
    <xf numFmtId="0" fontId="11" fillId="0" borderId="0" xfId="0" applyFont="1" applyProtection="1"/>
    <xf numFmtId="0" fontId="5" fillId="3" borderId="0" xfId="0" applyFont="1" applyFill="1" applyProtection="1"/>
    <xf numFmtId="0" fontId="5" fillId="3" borderId="0" xfId="0" applyFont="1" applyFill="1" applyAlignment="1" applyProtection="1">
      <alignment horizontal="right"/>
    </xf>
    <xf numFmtId="0" fontId="11" fillId="3" borderId="0" xfId="0" applyFont="1" applyFill="1" applyProtection="1"/>
    <xf numFmtId="0" fontId="12" fillId="3" borderId="0" xfId="5" applyFont="1" applyFill="1" applyBorder="1" applyAlignment="1" applyProtection="1">
      <alignment horizontal="left" vertical="center"/>
    </xf>
    <xf numFmtId="0" fontId="12" fillId="3" borderId="0" xfId="3" applyFont="1" applyFill="1" applyBorder="1" applyAlignment="1" applyProtection="1">
      <alignment horizontal="left" vertical="center"/>
    </xf>
    <xf numFmtId="0" fontId="10" fillId="3" borderId="0" xfId="0" applyFont="1" applyFill="1" applyProtection="1"/>
    <xf numFmtId="0" fontId="7" fillId="3" borderId="0" xfId="3" applyFont="1" applyFill="1" applyBorder="1" applyAlignment="1" applyProtection="1">
      <alignment vertical="center"/>
    </xf>
    <xf numFmtId="49" fontId="7" fillId="3" borderId="0" xfId="2" applyFont="1" applyFill="1" applyBorder="1" applyAlignment="1" applyProtection="1">
      <alignment horizontal="right" vertical="center"/>
    </xf>
    <xf numFmtId="0" fontId="7" fillId="3" borderId="1" xfId="4" applyFont="1" applyFill="1" applyBorder="1" applyAlignment="1" applyProtection="1">
      <alignment horizontal="center" vertical="center" wrapText="1"/>
    </xf>
    <xf numFmtId="0" fontId="7" fillId="3" borderId="1" xfId="3" applyFont="1" applyFill="1" applyBorder="1" applyAlignment="1" applyProtection="1">
      <alignment horizontal="center" vertical="center" wrapText="1"/>
    </xf>
    <xf numFmtId="49" fontId="7" fillId="3" borderId="1" xfId="2" applyFont="1" applyFill="1" applyBorder="1" applyAlignment="1" applyProtection="1">
      <alignment vertical="center" wrapText="1"/>
    </xf>
    <xf numFmtId="49" fontId="7" fillId="3" borderId="1" xfId="2" applyFont="1" applyFill="1" applyBorder="1" applyAlignment="1" applyProtection="1">
      <alignment horizontal="center" vertical="center" wrapText="1"/>
    </xf>
    <xf numFmtId="4" fontId="7" fillId="3" borderId="1" xfId="2" applyNumberFormat="1" applyFont="1" applyFill="1" applyBorder="1" applyAlignment="1" applyProtection="1">
      <alignment horizontal="center" vertical="center"/>
    </xf>
    <xf numFmtId="4" fontId="7" fillId="3" borderId="1" xfId="2" applyNumberFormat="1" applyFont="1" applyFill="1" applyBorder="1" applyAlignment="1" applyProtection="1">
      <alignment horizontal="center" vertical="center"/>
      <protection locked="0"/>
    </xf>
    <xf numFmtId="4" fontId="7" fillId="4" borderId="1" xfId="2" applyNumberFormat="1" applyFont="1" applyFill="1" applyBorder="1" applyAlignment="1" applyProtection="1">
      <alignment horizontal="center" vertical="center"/>
      <protection locked="0"/>
    </xf>
    <xf numFmtId="4" fontId="8" fillId="3" borderId="1" xfId="2" applyNumberFormat="1" applyFont="1" applyFill="1" applyBorder="1" applyAlignment="1" applyProtection="1">
      <alignment horizontal="center" vertical="center"/>
      <protection locked="0"/>
    </xf>
    <xf numFmtId="4" fontId="7" fillId="4" borderId="1" xfId="2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center"/>
    </xf>
    <xf numFmtId="0" fontId="17" fillId="0" borderId="0" xfId="9" applyFont="1"/>
    <xf numFmtId="0" fontId="5" fillId="0" borderId="0" xfId="10" applyFont="1" applyBorder="1" applyAlignment="1">
      <alignment horizontal="right"/>
    </xf>
    <xf numFmtId="0" fontId="18" fillId="0" borderId="0" xfId="9" applyFont="1" applyAlignment="1">
      <alignment horizontal="center"/>
    </xf>
    <xf numFmtId="0" fontId="11" fillId="0" borderId="4" xfId="9" applyFont="1" applyBorder="1" applyAlignment="1"/>
    <xf numFmtId="0" fontId="19" fillId="0" borderId="0" xfId="9" applyFont="1" applyAlignment="1">
      <alignment horizontal="center"/>
    </xf>
    <xf numFmtId="0" fontId="15" fillId="0" borderId="3" xfId="9" applyFont="1" applyBorder="1" applyAlignment="1">
      <alignment horizontal="center" vertical="center" wrapText="1"/>
    </xf>
    <xf numFmtId="0" fontId="15" fillId="0" borderId="3" xfId="9" applyFont="1" applyBorder="1" applyAlignment="1">
      <alignment horizontal="center" vertical="center"/>
    </xf>
    <xf numFmtId="0" fontId="15" fillId="0" borderId="1" xfId="9" applyFont="1" applyBorder="1" applyAlignment="1">
      <alignment horizontal="center" vertical="center"/>
    </xf>
    <xf numFmtId="0" fontId="20" fillId="0" borderId="1" xfId="9" applyFont="1" applyBorder="1" applyAlignment="1">
      <alignment horizontal="left" vertical="center"/>
    </xf>
    <xf numFmtId="0" fontId="5" fillId="0" borderId="1" xfId="11" applyFont="1" applyFill="1" applyBorder="1" applyAlignment="1">
      <alignment vertical="center" wrapText="1"/>
    </xf>
    <xf numFmtId="0" fontId="5" fillId="0" borderId="1" xfId="11" applyFont="1" applyFill="1" applyBorder="1" applyAlignment="1">
      <alignment vertical="center"/>
    </xf>
    <xf numFmtId="0" fontId="22" fillId="0" borderId="1" xfId="11" applyFont="1" applyFill="1" applyBorder="1" applyAlignment="1">
      <alignment horizontal="right" vertical="center"/>
    </xf>
    <xf numFmtId="0" fontId="15" fillId="0" borderId="0" xfId="9" applyFont="1"/>
    <xf numFmtId="0" fontId="17" fillId="0" borderId="0" xfId="9" applyFont="1" applyAlignment="1">
      <alignment vertical="center" wrapText="1"/>
    </xf>
    <xf numFmtId="0" fontId="17" fillId="0" borderId="0" xfId="9" applyFont="1" applyAlignment="1"/>
    <xf numFmtId="0" fontId="20" fillId="0" borderId="1" xfId="9" applyFont="1" applyBorder="1" applyAlignment="1">
      <alignment horizontal="center" vertical="center"/>
    </xf>
    <xf numFmtId="49" fontId="15" fillId="0" borderId="1" xfId="9" applyNumberFormat="1" applyFont="1" applyBorder="1" applyAlignment="1">
      <alignment vertical="center"/>
    </xf>
    <xf numFmtId="0" fontId="17" fillId="0" borderId="1" xfId="9" applyFont="1" applyBorder="1" applyAlignment="1">
      <alignment horizontal="center" vertical="center"/>
    </xf>
    <xf numFmtId="49" fontId="20" fillId="0" borderId="1" xfId="9" applyNumberFormat="1" applyFont="1" applyBorder="1" applyAlignment="1">
      <alignment horizontal="center" vertical="center"/>
    </xf>
    <xf numFmtId="0" fontId="20" fillId="0" borderId="1" xfId="9" applyFont="1" applyBorder="1" applyAlignment="1">
      <alignment vertical="center" wrapText="1"/>
    </xf>
    <xf numFmtId="0" fontId="17" fillId="0" borderId="1" xfId="9" applyFont="1" applyBorder="1" applyAlignment="1">
      <alignment vertical="center"/>
    </xf>
    <xf numFmtId="49" fontId="17" fillId="0" borderId="1" xfId="9" applyNumberFormat="1" applyFont="1" applyBorder="1" applyAlignment="1">
      <alignment vertical="center"/>
    </xf>
    <xf numFmtId="0" fontId="20" fillId="0" borderId="1" xfId="9" applyFont="1" applyBorder="1" applyAlignment="1">
      <alignment vertical="center"/>
    </xf>
    <xf numFmtId="0" fontId="21" fillId="0" borderId="1" xfId="9" applyFont="1" applyBorder="1" applyAlignment="1">
      <alignment horizontal="left" vertical="center"/>
    </xf>
    <xf numFmtId="0" fontId="21" fillId="0" borderId="1" xfId="9" applyFont="1" applyBorder="1" applyAlignment="1">
      <alignment vertical="center"/>
    </xf>
    <xf numFmtId="0" fontId="8" fillId="0" borderId="1" xfId="12" applyFont="1" applyFill="1" applyBorder="1" applyAlignment="1">
      <alignment vertical="center"/>
    </xf>
    <xf numFmtId="0" fontId="23" fillId="0" borderId="1" xfId="12" applyFont="1" applyBorder="1" applyAlignment="1">
      <alignment horizontal="right" vertical="center"/>
    </xf>
    <xf numFmtId="0" fontId="8" fillId="0" borderId="1" xfId="12" applyFont="1" applyBorder="1" applyAlignment="1">
      <alignment vertical="center"/>
    </xf>
    <xf numFmtId="0" fontId="11" fillId="0" borderId="0" xfId="10" applyFont="1" applyBorder="1" applyAlignment="1">
      <alignment horizontal="right" vertical="top"/>
    </xf>
    <xf numFmtId="49" fontId="15" fillId="0" borderId="2" xfId="9" applyNumberFormat="1" applyFont="1" applyBorder="1" applyAlignment="1">
      <alignment horizontal="left" vertical="center"/>
    </xf>
    <xf numFmtId="0" fontId="20" fillId="0" borderId="2" xfId="9" applyFont="1" applyBorder="1" applyAlignment="1">
      <alignment horizontal="center" vertical="center"/>
    </xf>
    <xf numFmtId="4" fontId="5" fillId="0" borderId="0" xfId="10" applyNumberFormat="1" applyFont="1" applyBorder="1" applyAlignment="1"/>
    <xf numFmtId="4" fontId="18" fillId="0" borderId="0" xfId="9" applyNumberFormat="1" applyFont="1" applyAlignment="1">
      <alignment horizontal="center"/>
    </xf>
    <xf numFmtId="4" fontId="19" fillId="0" borderId="0" xfId="9" applyNumberFormat="1" applyFont="1" applyAlignment="1">
      <alignment horizontal="center"/>
    </xf>
    <xf numFmtId="4" fontId="17" fillId="0" borderId="1" xfId="9" applyNumberFormat="1" applyFont="1" applyBorder="1" applyAlignment="1">
      <alignment horizontal="center" vertical="center"/>
    </xf>
    <xf numFmtId="4" fontId="17" fillId="0" borderId="1" xfId="9" applyNumberFormat="1" applyFont="1" applyBorder="1" applyAlignment="1">
      <alignment vertical="center"/>
    </xf>
    <xf numFmtId="4" fontId="20" fillId="0" borderId="1" xfId="9" applyNumberFormat="1" applyFont="1" applyBorder="1" applyAlignment="1">
      <alignment vertical="center"/>
    </xf>
    <xf numFmtId="4" fontId="17" fillId="0" borderId="0" xfId="9" applyNumberFormat="1" applyFont="1"/>
    <xf numFmtId="4" fontId="17" fillId="0" borderId="0" xfId="9" applyNumberFormat="1" applyFont="1" applyAlignment="1">
      <alignment vertical="center" wrapText="1"/>
    </xf>
    <xf numFmtId="4" fontId="17" fillId="0" borderId="5" xfId="9" applyNumberFormat="1" applyFont="1" applyBorder="1" applyAlignment="1">
      <alignment horizontal="center" vertical="center"/>
    </xf>
    <xf numFmtId="4" fontId="17" fillId="0" borderId="7" xfId="9" applyNumberFormat="1" applyFont="1" applyBorder="1" applyAlignment="1">
      <alignment horizontal="center" vertical="center"/>
    </xf>
    <xf numFmtId="0" fontId="18" fillId="0" borderId="0" xfId="9" applyFont="1" applyAlignment="1">
      <alignment horizontal="center" vertical="center"/>
    </xf>
    <xf numFmtId="0" fontId="11" fillId="0" borderId="0" xfId="9" applyFont="1" applyAlignment="1">
      <alignment horizontal="left" vertical="center"/>
    </xf>
    <xf numFmtId="0" fontId="11" fillId="0" borderId="0" xfId="9" applyFont="1" applyBorder="1" applyAlignment="1">
      <alignment horizontal="left" vertical="center"/>
    </xf>
    <xf numFmtId="4" fontId="15" fillId="0" borderId="5" xfId="9" applyNumberFormat="1" applyFont="1" applyBorder="1" applyAlignment="1">
      <alignment horizontal="center" vertical="center" wrapText="1"/>
    </xf>
    <xf numFmtId="4" fontId="15" fillId="0" borderId="7" xfId="9" applyNumberFormat="1" applyFont="1" applyBorder="1" applyAlignment="1">
      <alignment horizontal="center" vertical="center" wrapText="1"/>
    </xf>
    <xf numFmtId="0" fontId="17" fillId="0" borderId="3" xfId="9" applyFont="1" applyBorder="1" applyAlignment="1">
      <alignment horizontal="center" vertical="center"/>
    </xf>
    <xf numFmtId="0" fontId="17" fillId="0" borderId="2" xfId="9" applyFont="1" applyBorder="1" applyAlignment="1">
      <alignment horizontal="center" vertical="center"/>
    </xf>
    <xf numFmtId="0" fontId="20" fillId="0" borderId="3" xfId="9" applyFont="1" applyBorder="1" applyAlignment="1">
      <alignment horizontal="center" vertical="center"/>
    </xf>
    <xf numFmtId="0" fontId="20" fillId="0" borderId="2" xfId="9" applyFont="1" applyBorder="1" applyAlignment="1">
      <alignment horizontal="center" vertical="center"/>
    </xf>
    <xf numFmtId="49" fontId="15" fillId="0" borderId="3" xfId="9" applyNumberFormat="1" applyFont="1" applyBorder="1" applyAlignment="1">
      <alignment horizontal="left" vertical="center"/>
    </xf>
    <xf numFmtId="49" fontId="15" fillId="0" borderId="2" xfId="9" applyNumberFormat="1" applyFont="1" applyBorder="1" applyAlignment="1">
      <alignment horizontal="left" vertical="center"/>
    </xf>
    <xf numFmtId="0" fontId="17" fillId="0" borderId="5" xfId="9" applyFont="1" applyBorder="1" applyAlignment="1">
      <alignment horizontal="center" vertical="center"/>
    </xf>
    <xf numFmtId="0" fontId="17" fillId="0" borderId="7" xfId="9" applyFont="1" applyBorder="1" applyAlignment="1">
      <alignment horizontal="center" vertical="center"/>
    </xf>
    <xf numFmtId="4" fontId="20" fillId="0" borderId="5" xfId="9" applyNumberFormat="1" applyFont="1" applyBorder="1" applyAlignment="1">
      <alignment horizontal="center" vertical="center"/>
    </xf>
    <xf numFmtId="4" fontId="20" fillId="0" borderId="7" xfId="9" applyNumberFormat="1" applyFont="1" applyBorder="1" applyAlignment="1">
      <alignment horizontal="center" vertical="center"/>
    </xf>
    <xf numFmtId="4" fontId="15" fillId="0" borderId="5" xfId="9" applyNumberFormat="1" applyFont="1" applyBorder="1" applyAlignment="1">
      <alignment horizontal="center" vertical="center"/>
    </xf>
    <xf numFmtId="4" fontId="15" fillId="0" borderId="7" xfId="9" applyNumberFormat="1" applyFont="1" applyBorder="1" applyAlignment="1">
      <alignment horizontal="center" vertical="center"/>
    </xf>
    <xf numFmtId="0" fontId="17" fillId="0" borderId="0" xfId="9" applyFont="1" applyAlignment="1">
      <alignment horizontal="left" vertical="center" wrapText="1"/>
    </xf>
    <xf numFmtId="0" fontId="12" fillId="3" borderId="4" xfId="5" applyFont="1" applyFill="1" applyBorder="1" applyAlignment="1" applyProtection="1">
      <alignment horizontal="center" vertical="center"/>
      <protection locked="0"/>
    </xf>
    <xf numFmtId="0" fontId="12" fillId="3" borderId="0" xfId="5" applyFont="1" applyFill="1" applyBorder="1" applyAlignment="1" applyProtection="1">
      <alignment horizontal="center" vertical="center" wrapText="1"/>
    </xf>
    <xf numFmtId="0" fontId="7" fillId="3" borderId="1" xfId="4" applyFont="1" applyFill="1" applyBorder="1" applyAlignment="1" applyProtection="1">
      <alignment horizontal="center" vertical="center" wrapText="1"/>
    </xf>
    <xf numFmtId="2" fontId="15" fillId="3" borderId="5" xfId="1" applyNumberFormat="1" applyFont="1" applyFill="1" applyBorder="1" applyAlignment="1" applyProtection="1">
      <alignment horizontal="center" vertical="center"/>
    </xf>
    <xf numFmtId="2" fontId="15" fillId="3" borderId="6" xfId="1" applyNumberFormat="1" applyFont="1" applyFill="1" applyBorder="1" applyAlignment="1" applyProtection="1">
      <alignment horizontal="center" vertical="center"/>
    </xf>
    <xf numFmtId="2" fontId="15" fillId="3" borderId="7" xfId="1" applyNumberFormat="1" applyFont="1" applyFill="1" applyBorder="1" applyAlignment="1" applyProtection="1">
      <alignment horizontal="center" vertical="center"/>
    </xf>
    <xf numFmtId="49" fontId="14" fillId="3" borderId="1" xfId="2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49" fontId="7" fillId="3" borderId="3" xfId="2" applyFont="1" applyFill="1" applyBorder="1" applyAlignment="1" applyProtection="1">
      <alignment horizontal="left" vertical="center" wrapText="1"/>
    </xf>
    <xf numFmtId="49" fontId="7" fillId="3" borderId="2" xfId="2" applyFont="1" applyFill="1" applyBorder="1" applyAlignment="1" applyProtection="1">
      <alignment horizontal="left" vertical="center" wrapText="1"/>
    </xf>
  </cellXfs>
  <cellStyles count="14">
    <cellStyle name="Excel Built-in Normal" xfId="10"/>
    <cellStyle name="Excel Built-in Normal 2" xfId="13"/>
    <cellStyle name="Значение" xfId="6"/>
    <cellStyle name="Обычный" xfId="0" builtinId="0"/>
    <cellStyle name="Обычный 10" xfId="2"/>
    <cellStyle name="Обычный 2" xfId="7"/>
    <cellStyle name="Обычный 2_Прогноз 2011-2015 rab" xfId="11"/>
    <cellStyle name="Обычный 3" xfId="9"/>
    <cellStyle name="Обычный_Полезный отпуск электроэнергии и мощности, реализуемой по регулируемым ценам" xfId="3"/>
    <cellStyle name="Обычный_Прогноз 2011-2015 rab" xfId="12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5"/>
    <cellStyle name="Процентный" xfId="1" builtinId="5"/>
    <cellStyle name="Процентн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54;&#1090;&#1076;&#1077;&#1083;%20&#1087;&#1077;&#1088;&#1089;&#1087;&#1077;&#1082;&#1090;&#1080;&#1074;&#1085;&#1086;&#1075;&#1086;%20&#1088;&#1072;&#1079;&#1074;&#1080;&#1090;&#1080;&#1103;%20&#1101;&#1083;&#1077;&#1082;&#1090;&#1088;&#1086;&#1101;&#1085;&#1077;&#1088;&#1075;&#1077;&#1090;&#1080;&#1082;&#1080;/&#1060;&#1086;&#1088;&#1084;&#1072;%2046%20&#1069;&#1069;/&#1075;.%20&#1052;&#1086;&#1089;&#1082;&#1074;&#1072;/&#1043;&#1086;&#1076;/&#1054;&#1040;&#1054;%20&#1052;&#1086;&#1089;&#1082;&#1086;&#1074;&#1089;&#1082;&#1072;&#1103;%20&#1086;&#1073;&#1098;&#1077;&#1076;&#1080;&#1085;&#1077;&#1085;&#1085;&#1072;&#1103;%20&#1101;&#1083;&#1077;&#1082;&#1090;&#1088;&#1086;&#1089;&#1077;&#1090;&#1077;&#1074;&#1072;&#1103;%20&#1082;&#1086;&#1084;&#1087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"Московская объединенная электросетевая компания"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view="pageBreakPreview" topLeftCell="A43" zoomScaleNormal="100" zoomScaleSheetLayoutView="100" zoomScalePageLayoutView="55" workbookViewId="0">
      <selection activeCell="D66" activeCellId="8" sqref="D51 E51 D45 E45 D37 E37 D30 E30 D66:E66"/>
    </sheetView>
  </sheetViews>
  <sheetFormatPr defaultRowHeight="12.75" x14ac:dyDescent="0.2"/>
  <cols>
    <col min="1" max="1" width="4.85546875" style="24" customWidth="1"/>
    <col min="2" max="2" width="57.5703125" style="24" customWidth="1"/>
    <col min="3" max="3" width="17.85546875" style="24" customWidth="1"/>
    <col min="4" max="5" width="13" style="61" customWidth="1"/>
    <col min="6" max="6" width="21.5703125" style="24" customWidth="1"/>
    <col min="7" max="257" width="9.140625" style="24"/>
    <col min="258" max="258" width="4.85546875" style="24" customWidth="1"/>
    <col min="259" max="259" width="57.5703125" style="24" customWidth="1"/>
    <col min="260" max="260" width="17.85546875" style="24" customWidth="1"/>
    <col min="261" max="261" width="17.28515625" style="24" customWidth="1"/>
    <col min="262" max="262" width="26.5703125" style="24" customWidth="1"/>
    <col min="263" max="513" width="9.140625" style="24"/>
    <col min="514" max="514" width="4.85546875" style="24" customWidth="1"/>
    <col min="515" max="515" width="57.5703125" style="24" customWidth="1"/>
    <col min="516" max="516" width="17.85546875" style="24" customWidth="1"/>
    <col min="517" max="517" width="17.28515625" style="24" customWidth="1"/>
    <col min="518" max="518" width="26.5703125" style="24" customWidth="1"/>
    <col min="519" max="769" width="9.140625" style="24"/>
    <col min="770" max="770" width="4.85546875" style="24" customWidth="1"/>
    <col min="771" max="771" width="57.5703125" style="24" customWidth="1"/>
    <col min="772" max="772" width="17.85546875" style="24" customWidth="1"/>
    <col min="773" max="773" width="17.28515625" style="24" customWidth="1"/>
    <col min="774" max="774" width="26.5703125" style="24" customWidth="1"/>
    <col min="775" max="1025" width="9.140625" style="24"/>
    <col min="1026" max="1026" width="4.85546875" style="24" customWidth="1"/>
    <col min="1027" max="1027" width="57.5703125" style="24" customWidth="1"/>
    <col min="1028" max="1028" width="17.85546875" style="24" customWidth="1"/>
    <col min="1029" max="1029" width="17.28515625" style="24" customWidth="1"/>
    <col min="1030" max="1030" width="26.5703125" style="24" customWidth="1"/>
    <col min="1031" max="1281" width="9.140625" style="24"/>
    <col min="1282" max="1282" width="4.85546875" style="24" customWidth="1"/>
    <col min="1283" max="1283" width="57.5703125" style="24" customWidth="1"/>
    <col min="1284" max="1284" width="17.85546875" style="24" customWidth="1"/>
    <col min="1285" max="1285" width="17.28515625" style="24" customWidth="1"/>
    <col min="1286" max="1286" width="26.5703125" style="24" customWidth="1"/>
    <col min="1287" max="1537" width="9.140625" style="24"/>
    <col min="1538" max="1538" width="4.85546875" style="24" customWidth="1"/>
    <col min="1539" max="1539" width="57.5703125" style="24" customWidth="1"/>
    <col min="1540" max="1540" width="17.85546875" style="24" customWidth="1"/>
    <col min="1541" max="1541" width="17.28515625" style="24" customWidth="1"/>
    <col min="1542" max="1542" width="26.5703125" style="24" customWidth="1"/>
    <col min="1543" max="1793" width="9.140625" style="24"/>
    <col min="1794" max="1794" width="4.85546875" style="24" customWidth="1"/>
    <col min="1795" max="1795" width="57.5703125" style="24" customWidth="1"/>
    <col min="1796" max="1796" width="17.85546875" style="24" customWidth="1"/>
    <col min="1797" max="1797" width="17.28515625" style="24" customWidth="1"/>
    <col min="1798" max="1798" width="26.5703125" style="24" customWidth="1"/>
    <col min="1799" max="2049" width="9.140625" style="24"/>
    <col min="2050" max="2050" width="4.85546875" style="24" customWidth="1"/>
    <col min="2051" max="2051" width="57.5703125" style="24" customWidth="1"/>
    <col min="2052" max="2052" width="17.85546875" style="24" customWidth="1"/>
    <col min="2053" max="2053" width="17.28515625" style="24" customWidth="1"/>
    <col min="2054" max="2054" width="26.5703125" style="24" customWidth="1"/>
    <col min="2055" max="2305" width="9.140625" style="24"/>
    <col min="2306" max="2306" width="4.85546875" style="24" customWidth="1"/>
    <col min="2307" max="2307" width="57.5703125" style="24" customWidth="1"/>
    <col min="2308" max="2308" width="17.85546875" style="24" customWidth="1"/>
    <col min="2309" max="2309" width="17.28515625" style="24" customWidth="1"/>
    <col min="2310" max="2310" width="26.5703125" style="24" customWidth="1"/>
    <col min="2311" max="2561" width="9.140625" style="24"/>
    <col min="2562" max="2562" width="4.85546875" style="24" customWidth="1"/>
    <col min="2563" max="2563" width="57.5703125" style="24" customWidth="1"/>
    <col min="2564" max="2564" width="17.85546875" style="24" customWidth="1"/>
    <col min="2565" max="2565" width="17.28515625" style="24" customWidth="1"/>
    <col min="2566" max="2566" width="26.5703125" style="24" customWidth="1"/>
    <col min="2567" max="2817" width="9.140625" style="24"/>
    <col min="2818" max="2818" width="4.85546875" style="24" customWidth="1"/>
    <col min="2819" max="2819" width="57.5703125" style="24" customWidth="1"/>
    <col min="2820" max="2820" width="17.85546875" style="24" customWidth="1"/>
    <col min="2821" max="2821" width="17.28515625" style="24" customWidth="1"/>
    <col min="2822" max="2822" width="26.5703125" style="24" customWidth="1"/>
    <col min="2823" max="3073" width="9.140625" style="24"/>
    <col min="3074" max="3074" width="4.85546875" style="24" customWidth="1"/>
    <col min="3075" max="3075" width="57.5703125" style="24" customWidth="1"/>
    <col min="3076" max="3076" width="17.85546875" style="24" customWidth="1"/>
    <col min="3077" max="3077" width="17.28515625" style="24" customWidth="1"/>
    <col min="3078" max="3078" width="26.5703125" style="24" customWidth="1"/>
    <col min="3079" max="3329" width="9.140625" style="24"/>
    <col min="3330" max="3330" width="4.85546875" style="24" customWidth="1"/>
    <col min="3331" max="3331" width="57.5703125" style="24" customWidth="1"/>
    <col min="3332" max="3332" width="17.85546875" style="24" customWidth="1"/>
    <col min="3333" max="3333" width="17.28515625" style="24" customWidth="1"/>
    <col min="3334" max="3334" width="26.5703125" style="24" customWidth="1"/>
    <col min="3335" max="3585" width="9.140625" style="24"/>
    <col min="3586" max="3586" width="4.85546875" style="24" customWidth="1"/>
    <col min="3587" max="3587" width="57.5703125" style="24" customWidth="1"/>
    <col min="3588" max="3588" width="17.85546875" style="24" customWidth="1"/>
    <col min="3589" max="3589" width="17.28515625" style="24" customWidth="1"/>
    <col min="3590" max="3590" width="26.5703125" style="24" customWidth="1"/>
    <col min="3591" max="3841" width="9.140625" style="24"/>
    <col min="3842" max="3842" width="4.85546875" style="24" customWidth="1"/>
    <col min="3843" max="3843" width="57.5703125" style="24" customWidth="1"/>
    <col min="3844" max="3844" width="17.85546875" style="24" customWidth="1"/>
    <col min="3845" max="3845" width="17.28515625" style="24" customWidth="1"/>
    <col min="3846" max="3846" width="26.5703125" style="24" customWidth="1"/>
    <col min="3847" max="4097" width="9.140625" style="24"/>
    <col min="4098" max="4098" width="4.85546875" style="24" customWidth="1"/>
    <col min="4099" max="4099" width="57.5703125" style="24" customWidth="1"/>
    <col min="4100" max="4100" width="17.85546875" style="24" customWidth="1"/>
    <col min="4101" max="4101" width="17.28515625" style="24" customWidth="1"/>
    <col min="4102" max="4102" width="26.5703125" style="24" customWidth="1"/>
    <col min="4103" max="4353" width="9.140625" style="24"/>
    <col min="4354" max="4354" width="4.85546875" style="24" customWidth="1"/>
    <col min="4355" max="4355" width="57.5703125" style="24" customWidth="1"/>
    <col min="4356" max="4356" width="17.85546875" style="24" customWidth="1"/>
    <col min="4357" max="4357" width="17.28515625" style="24" customWidth="1"/>
    <col min="4358" max="4358" width="26.5703125" style="24" customWidth="1"/>
    <col min="4359" max="4609" width="9.140625" style="24"/>
    <col min="4610" max="4610" width="4.85546875" style="24" customWidth="1"/>
    <col min="4611" max="4611" width="57.5703125" style="24" customWidth="1"/>
    <col min="4612" max="4612" width="17.85546875" style="24" customWidth="1"/>
    <col min="4613" max="4613" width="17.28515625" style="24" customWidth="1"/>
    <col min="4614" max="4614" width="26.5703125" style="24" customWidth="1"/>
    <col min="4615" max="4865" width="9.140625" style="24"/>
    <col min="4866" max="4866" width="4.85546875" style="24" customWidth="1"/>
    <col min="4867" max="4867" width="57.5703125" style="24" customWidth="1"/>
    <col min="4868" max="4868" width="17.85546875" style="24" customWidth="1"/>
    <col min="4869" max="4869" width="17.28515625" style="24" customWidth="1"/>
    <col min="4870" max="4870" width="26.5703125" style="24" customWidth="1"/>
    <col min="4871" max="5121" width="9.140625" style="24"/>
    <col min="5122" max="5122" width="4.85546875" style="24" customWidth="1"/>
    <col min="5123" max="5123" width="57.5703125" style="24" customWidth="1"/>
    <col min="5124" max="5124" width="17.85546875" style="24" customWidth="1"/>
    <col min="5125" max="5125" width="17.28515625" style="24" customWidth="1"/>
    <col min="5126" max="5126" width="26.5703125" style="24" customWidth="1"/>
    <col min="5127" max="5377" width="9.140625" style="24"/>
    <col min="5378" max="5378" width="4.85546875" style="24" customWidth="1"/>
    <col min="5379" max="5379" width="57.5703125" style="24" customWidth="1"/>
    <col min="5380" max="5380" width="17.85546875" style="24" customWidth="1"/>
    <col min="5381" max="5381" width="17.28515625" style="24" customWidth="1"/>
    <col min="5382" max="5382" width="26.5703125" style="24" customWidth="1"/>
    <col min="5383" max="5633" width="9.140625" style="24"/>
    <col min="5634" max="5634" width="4.85546875" style="24" customWidth="1"/>
    <col min="5635" max="5635" width="57.5703125" style="24" customWidth="1"/>
    <col min="5636" max="5636" width="17.85546875" style="24" customWidth="1"/>
    <col min="5637" max="5637" width="17.28515625" style="24" customWidth="1"/>
    <col min="5638" max="5638" width="26.5703125" style="24" customWidth="1"/>
    <col min="5639" max="5889" width="9.140625" style="24"/>
    <col min="5890" max="5890" width="4.85546875" style="24" customWidth="1"/>
    <col min="5891" max="5891" width="57.5703125" style="24" customWidth="1"/>
    <col min="5892" max="5892" width="17.85546875" style="24" customWidth="1"/>
    <col min="5893" max="5893" width="17.28515625" style="24" customWidth="1"/>
    <col min="5894" max="5894" width="26.5703125" style="24" customWidth="1"/>
    <col min="5895" max="6145" width="9.140625" style="24"/>
    <col min="6146" max="6146" width="4.85546875" style="24" customWidth="1"/>
    <col min="6147" max="6147" width="57.5703125" style="24" customWidth="1"/>
    <col min="6148" max="6148" width="17.85546875" style="24" customWidth="1"/>
    <col min="6149" max="6149" width="17.28515625" style="24" customWidth="1"/>
    <col min="6150" max="6150" width="26.5703125" style="24" customWidth="1"/>
    <col min="6151" max="6401" width="9.140625" style="24"/>
    <col min="6402" max="6402" width="4.85546875" style="24" customWidth="1"/>
    <col min="6403" max="6403" width="57.5703125" style="24" customWidth="1"/>
    <col min="6404" max="6404" width="17.85546875" style="24" customWidth="1"/>
    <col min="6405" max="6405" width="17.28515625" style="24" customWidth="1"/>
    <col min="6406" max="6406" width="26.5703125" style="24" customWidth="1"/>
    <col min="6407" max="6657" width="9.140625" style="24"/>
    <col min="6658" max="6658" width="4.85546875" style="24" customWidth="1"/>
    <col min="6659" max="6659" width="57.5703125" style="24" customWidth="1"/>
    <col min="6660" max="6660" width="17.85546875" style="24" customWidth="1"/>
    <col min="6661" max="6661" width="17.28515625" style="24" customWidth="1"/>
    <col min="6662" max="6662" width="26.5703125" style="24" customWidth="1"/>
    <col min="6663" max="6913" width="9.140625" style="24"/>
    <col min="6914" max="6914" width="4.85546875" style="24" customWidth="1"/>
    <col min="6915" max="6915" width="57.5703125" style="24" customWidth="1"/>
    <col min="6916" max="6916" width="17.85546875" style="24" customWidth="1"/>
    <col min="6917" max="6917" width="17.28515625" style="24" customWidth="1"/>
    <col min="6918" max="6918" width="26.5703125" style="24" customWidth="1"/>
    <col min="6919" max="7169" width="9.140625" style="24"/>
    <col min="7170" max="7170" width="4.85546875" style="24" customWidth="1"/>
    <col min="7171" max="7171" width="57.5703125" style="24" customWidth="1"/>
    <col min="7172" max="7172" width="17.85546875" style="24" customWidth="1"/>
    <col min="7173" max="7173" width="17.28515625" style="24" customWidth="1"/>
    <col min="7174" max="7174" width="26.5703125" style="24" customWidth="1"/>
    <col min="7175" max="7425" width="9.140625" style="24"/>
    <col min="7426" max="7426" width="4.85546875" style="24" customWidth="1"/>
    <col min="7427" max="7427" width="57.5703125" style="24" customWidth="1"/>
    <col min="7428" max="7428" width="17.85546875" style="24" customWidth="1"/>
    <col min="7429" max="7429" width="17.28515625" style="24" customWidth="1"/>
    <col min="7430" max="7430" width="26.5703125" style="24" customWidth="1"/>
    <col min="7431" max="7681" width="9.140625" style="24"/>
    <col min="7682" max="7682" width="4.85546875" style="24" customWidth="1"/>
    <col min="7683" max="7683" width="57.5703125" style="24" customWidth="1"/>
    <col min="7684" max="7684" width="17.85546875" style="24" customWidth="1"/>
    <col min="7685" max="7685" width="17.28515625" style="24" customWidth="1"/>
    <col min="7686" max="7686" width="26.5703125" style="24" customWidth="1"/>
    <col min="7687" max="7937" width="9.140625" style="24"/>
    <col min="7938" max="7938" width="4.85546875" style="24" customWidth="1"/>
    <col min="7939" max="7939" width="57.5703125" style="24" customWidth="1"/>
    <col min="7940" max="7940" width="17.85546875" style="24" customWidth="1"/>
    <col min="7941" max="7941" width="17.28515625" style="24" customWidth="1"/>
    <col min="7942" max="7942" width="26.5703125" style="24" customWidth="1"/>
    <col min="7943" max="8193" width="9.140625" style="24"/>
    <col min="8194" max="8194" width="4.85546875" style="24" customWidth="1"/>
    <col min="8195" max="8195" width="57.5703125" style="24" customWidth="1"/>
    <col min="8196" max="8196" width="17.85546875" style="24" customWidth="1"/>
    <col min="8197" max="8197" width="17.28515625" style="24" customWidth="1"/>
    <col min="8198" max="8198" width="26.5703125" style="24" customWidth="1"/>
    <col min="8199" max="8449" width="9.140625" style="24"/>
    <col min="8450" max="8450" width="4.85546875" style="24" customWidth="1"/>
    <col min="8451" max="8451" width="57.5703125" style="24" customWidth="1"/>
    <col min="8452" max="8452" width="17.85546875" style="24" customWidth="1"/>
    <col min="8453" max="8453" width="17.28515625" style="24" customWidth="1"/>
    <col min="8454" max="8454" width="26.5703125" style="24" customWidth="1"/>
    <col min="8455" max="8705" width="9.140625" style="24"/>
    <col min="8706" max="8706" width="4.85546875" style="24" customWidth="1"/>
    <col min="8707" max="8707" width="57.5703125" style="24" customWidth="1"/>
    <col min="8708" max="8708" width="17.85546875" style="24" customWidth="1"/>
    <col min="8709" max="8709" width="17.28515625" style="24" customWidth="1"/>
    <col min="8710" max="8710" width="26.5703125" style="24" customWidth="1"/>
    <col min="8711" max="8961" width="9.140625" style="24"/>
    <col min="8962" max="8962" width="4.85546875" style="24" customWidth="1"/>
    <col min="8963" max="8963" width="57.5703125" style="24" customWidth="1"/>
    <col min="8964" max="8964" width="17.85546875" style="24" customWidth="1"/>
    <col min="8965" max="8965" width="17.28515625" style="24" customWidth="1"/>
    <col min="8966" max="8966" width="26.5703125" style="24" customWidth="1"/>
    <col min="8967" max="9217" width="9.140625" style="24"/>
    <col min="9218" max="9218" width="4.85546875" style="24" customWidth="1"/>
    <col min="9219" max="9219" width="57.5703125" style="24" customWidth="1"/>
    <col min="9220" max="9220" width="17.85546875" style="24" customWidth="1"/>
    <col min="9221" max="9221" width="17.28515625" style="24" customWidth="1"/>
    <col min="9222" max="9222" width="26.5703125" style="24" customWidth="1"/>
    <col min="9223" max="9473" width="9.140625" style="24"/>
    <col min="9474" max="9474" width="4.85546875" style="24" customWidth="1"/>
    <col min="9475" max="9475" width="57.5703125" style="24" customWidth="1"/>
    <col min="9476" max="9476" width="17.85546875" style="24" customWidth="1"/>
    <col min="9477" max="9477" width="17.28515625" style="24" customWidth="1"/>
    <col min="9478" max="9478" width="26.5703125" style="24" customWidth="1"/>
    <col min="9479" max="9729" width="9.140625" style="24"/>
    <col min="9730" max="9730" width="4.85546875" style="24" customWidth="1"/>
    <col min="9731" max="9731" width="57.5703125" style="24" customWidth="1"/>
    <col min="9732" max="9732" width="17.85546875" style="24" customWidth="1"/>
    <col min="9733" max="9733" width="17.28515625" style="24" customWidth="1"/>
    <col min="9734" max="9734" width="26.5703125" style="24" customWidth="1"/>
    <col min="9735" max="9985" width="9.140625" style="24"/>
    <col min="9986" max="9986" width="4.85546875" style="24" customWidth="1"/>
    <col min="9987" max="9987" width="57.5703125" style="24" customWidth="1"/>
    <col min="9988" max="9988" width="17.85546875" style="24" customWidth="1"/>
    <col min="9989" max="9989" width="17.28515625" style="24" customWidth="1"/>
    <col min="9990" max="9990" width="26.5703125" style="24" customWidth="1"/>
    <col min="9991" max="10241" width="9.140625" style="24"/>
    <col min="10242" max="10242" width="4.85546875" style="24" customWidth="1"/>
    <col min="10243" max="10243" width="57.5703125" style="24" customWidth="1"/>
    <col min="10244" max="10244" width="17.85546875" style="24" customWidth="1"/>
    <col min="10245" max="10245" width="17.28515625" style="24" customWidth="1"/>
    <col min="10246" max="10246" width="26.5703125" style="24" customWidth="1"/>
    <col min="10247" max="10497" width="9.140625" style="24"/>
    <col min="10498" max="10498" width="4.85546875" style="24" customWidth="1"/>
    <col min="10499" max="10499" width="57.5703125" style="24" customWidth="1"/>
    <col min="10500" max="10500" width="17.85546875" style="24" customWidth="1"/>
    <col min="10501" max="10501" width="17.28515625" style="24" customWidth="1"/>
    <col min="10502" max="10502" width="26.5703125" style="24" customWidth="1"/>
    <col min="10503" max="10753" width="9.140625" style="24"/>
    <col min="10754" max="10754" width="4.85546875" style="24" customWidth="1"/>
    <col min="10755" max="10755" width="57.5703125" style="24" customWidth="1"/>
    <col min="10756" max="10756" width="17.85546875" style="24" customWidth="1"/>
    <col min="10757" max="10757" width="17.28515625" style="24" customWidth="1"/>
    <col min="10758" max="10758" width="26.5703125" style="24" customWidth="1"/>
    <col min="10759" max="11009" width="9.140625" style="24"/>
    <col min="11010" max="11010" width="4.85546875" style="24" customWidth="1"/>
    <col min="11011" max="11011" width="57.5703125" style="24" customWidth="1"/>
    <col min="11012" max="11012" width="17.85546875" style="24" customWidth="1"/>
    <col min="11013" max="11013" width="17.28515625" style="24" customWidth="1"/>
    <col min="11014" max="11014" width="26.5703125" style="24" customWidth="1"/>
    <col min="11015" max="11265" width="9.140625" style="24"/>
    <col min="11266" max="11266" width="4.85546875" style="24" customWidth="1"/>
    <col min="11267" max="11267" width="57.5703125" style="24" customWidth="1"/>
    <col min="11268" max="11268" width="17.85546875" style="24" customWidth="1"/>
    <col min="11269" max="11269" width="17.28515625" style="24" customWidth="1"/>
    <col min="11270" max="11270" width="26.5703125" style="24" customWidth="1"/>
    <col min="11271" max="11521" width="9.140625" style="24"/>
    <col min="11522" max="11522" width="4.85546875" style="24" customWidth="1"/>
    <col min="11523" max="11523" width="57.5703125" style="24" customWidth="1"/>
    <col min="11524" max="11524" width="17.85546875" style="24" customWidth="1"/>
    <col min="11525" max="11525" width="17.28515625" style="24" customWidth="1"/>
    <col min="11526" max="11526" width="26.5703125" style="24" customWidth="1"/>
    <col min="11527" max="11777" width="9.140625" style="24"/>
    <col min="11778" max="11778" width="4.85546875" style="24" customWidth="1"/>
    <col min="11779" max="11779" width="57.5703125" style="24" customWidth="1"/>
    <col min="11780" max="11780" width="17.85546875" style="24" customWidth="1"/>
    <col min="11781" max="11781" width="17.28515625" style="24" customWidth="1"/>
    <col min="11782" max="11782" width="26.5703125" style="24" customWidth="1"/>
    <col min="11783" max="12033" width="9.140625" style="24"/>
    <col min="12034" max="12034" width="4.85546875" style="24" customWidth="1"/>
    <col min="12035" max="12035" width="57.5703125" style="24" customWidth="1"/>
    <col min="12036" max="12036" width="17.85546875" style="24" customWidth="1"/>
    <col min="12037" max="12037" width="17.28515625" style="24" customWidth="1"/>
    <col min="12038" max="12038" width="26.5703125" style="24" customWidth="1"/>
    <col min="12039" max="12289" width="9.140625" style="24"/>
    <col min="12290" max="12290" width="4.85546875" style="24" customWidth="1"/>
    <col min="12291" max="12291" width="57.5703125" style="24" customWidth="1"/>
    <col min="12292" max="12292" width="17.85546875" style="24" customWidth="1"/>
    <col min="12293" max="12293" width="17.28515625" style="24" customWidth="1"/>
    <col min="12294" max="12294" width="26.5703125" style="24" customWidth="1"/>
    <col min="12295" max="12545" width="9.140625" style="24"/>
    <col min="12546" max="12546" width="4.85546875" style="24" customWidth="1"/>
    <col min="12547" max="12547" width="57.5703125" style="24" customWidth="1"/>
    <col min="12548" max="12548" width="17.85546875" style="24" customWidth="1"/>
    <col min="12549" max="12549" width="17.28515625" style="24" customWidth="1"/>
    <col min="12550" max="12550" width="26.5703125" style="24" customWidth="1"/>
    <col min="12551" max="12801" width="9.140625" style="24"/>
    <col min="12802" max="12802" width="4.85546875" style="24" customWidth="1"/>
    <col min="12803" max="12803" width="57.5703125" style="24" customWidth="1"/>
    <col min="12804" max="12804" width="17.85546875" style="24" customWidth="1"/>
    <col min="12805" max="12805" width="17.28515625" style="24" customWidth="1"/>
    <col min="12806" max="12806" width="26.5703125" style="24" customWidth="1"/>
    <col min="12807" max="13057" width="9.140625" style="24"/>
    <col min="13058" max="13058" width="4.85546875" style="24" customWidth="1"/>
    <col min="13059" max="13059" width="57.5703125" style="24" customWidth="1"/>
    <col min="13060" max="13060" width="17.85546875" style="24" customWidth="1"/>
    <col min="13061" max="13061" width="17.28515625" style="24" customWidth="1"/>
    <col min="13062" max="13062" width="26.5703125" style="24" customWidth="1"/>
    <col min="13063" max="13313" width="9.140625" style="24"/>
    <col min="13314" max="13314" width="4.85546875" style="24" customWidth="1"/>
    <col min="13315" max="13315" width="57.5703125" style="24" customWidth="1"/>
    <col min="13316" max="13316" width="17.85546875" style="24" customWidth="1"/>
    <col min="13317" max="13317" width="17.28515625" style="24" customWidth="1"/>
    <col min="13318" max="13318" width="26.5703125" style="24" customWidth="1"/>
    <col min="13319" max="13569" width="9.140625" style="24"/>
    <col min="13570" max="13570" width="4.85546875" style="24" customWidth="1"/>
    <col min="13571" max="13571" width="57.5703125" style="24" customWidth="1"/>
    <col min="13572" max="13572" width="17.85546875" style="24" customWidth="1"/>
    <col min="13573" max="13573" width="17.28515625" style="24" customWidth="1"/>
    <col min="13574" max="13574" width="26.5703125" style="24" customWidth="1"/>
    <col min="13575" max="13825" width="9.140625" style="24"/>
    <col min="13826" max="13826" width="4.85546875" style="24" customWidth="1"/>
    <col min="13827" max="13827" width="57.5703125" style="24" customWidth="1"/>
    <col min="13828" max="13828" width="17.85546875" style="24" customWidth="1"/>
    <col min="13829" max="13829" width="17.28515625" style="24" customWidth="1"/>
    <col min="13830" max="13830" width="26.5703125" style="24" customWidth="1"/>
    <col min="13831" max="14081" width="9.140625" style="24"/>
    <col min="14082" max="14082" width="4.85546875" style="24" customWidth="1"/>
    <col min="14083" max="14083" width="57.5703125" style="24" customWidth="1"/>
    <col min="14084" max="14084" width="17.85546875" style="24" customWidth="1"/>
    <col min="14085" max="14085" width="17.28515625" style="24" customWidth="1"/>
    <col min="14086" max="14086" width="26.5703125" style="24" customWidth="1"/>
    <col min="14087" max="14337" width="9.140625" style="24"/>
    <col min="14338" max="14338" width="4.85546875" style="24" customWidth="1"/>
    <col min="14339" max="14339" width="57.5703125" style="24" customWidth="1"/>
    <col min="14340" max="14340" width="17.85546875" style="24" customWidth="1"/>
    <col min="14341" max="14341" width="17.28515625" style="24" customWidth="1"/>
    <col min="14342" max="14342" width="26.5703125" style="24" customWidth="1"/>
    <col min="14343" max="14593" width="9.140625" style="24"/>
    <col min="14594" max="14594" width="4.85546875" style="24" customWidth="1"/>
    <col min="14595" max="14595" width="57.5703125" style="24" customWidth="1"/>
    <col min="14596" max="14596" width="17.85546875" style="24" customWidth="1"/>
    <col min="14597" max="14597" width="17.28515625" style="24" customWidth="1"/>
    <col min="14598" max="14598" width="26.5703125" style="24" customWidth="1"/>
    <col min="14599" max="14849" width="9.140625" style="24"/>
    <col min="14850" max="14850" width="4.85546875" style="24" customWidth="1"/>
    <col min="14851" max="14851" width="57.5703125" style="24" customWidth="1"/>
    <col min="14852" max="14852" width="17.85546875" style="24" customWidth="1"/>
    <col min="14853" max="14853" width="17.28515625" style="24" customWidth="1"/>
    <col min="14854" max="14854" width="26.5703125" style="24" customWidth="1"/>
    <col min="14855" max="15105" width="9.140625" style="24"/>
    <col min="15106" max="15106" width="4.85546875" style="24" customWidth="1"/>
    <col min="15107" max="15107" width="57.5703125" style="24" customWidth="1"/>
    <col min="15108" max="15108" width="17.85546875" style="24" customWidth="1"/>
    <col min="15109" max="15109" width="17.28515625" style="24" customWidth="1"/>
    <col min="15110" max="15110" width="26.5703125" style="24" customWidth="1"/>
    <col min="15111" max="15361" width="9.140625" style="24"/>
    <col min="15362" max="15362" width="4.85546875" style="24" customWidth="1"/>
    <col min="15363" max="15363" width="57.5703125" style="24" customWidth="1"/>
    <col min="15364" max="15364" width="17.85546875" style="24" customWidth="1"/>
    <col min="15365" max="15365" width="17.28515625" style="24" customWidth="1"/>
    <col min="15366" max="15366" width="26.5703125" style="24" customWidth="1"/>
    <col min="15367" max="15617" width="9.140625" style="24"/>
    <col min="15618" max="15618" width="4.85546875" style="24" customWidth="1"/>
    <col min="15619" max="15619" width="57.5703125" style="24" customWidth="1"/>
    <col min="15620" max="15620" width="17.85546875" style="24" customWidth="1"/>
    <col min="15621" max="15621" width="17.28515625" style="24" customWidth="1"/>
    <col min="15622" max="15622" width="26.5703125" style="24" customWidth="1"/>
    <col min="15623" max="15873" width="9.140625" style="24"/>
    <col min="15874" max="15874" width="4.85546875" style="24" customWidth="1"/>
    <col min="15875" max="15875" width="57.5703125" style="24" customWidth="1"/>
    <col min="15876" max="15876" width="17.85546875" style="24" customWidth="1"/>
    <col min="15877" max="15877" width="17.28515625" style="24" customWidth="1"/>
    <col min="15878" max="15878" width="26.5703125" style="24" customWidth="1"/>
    <col min="15879" max="16129" width="9.140625" style="24"/>
    <col min="16130" max="16130" width="4.85546875" style="24" customWidth="1"/>
    <col min="16131" max="16131" width="57.5703125" style="24" customWidth="1"/>
    <col min="16132" max="16132" width="17.85546875" style="24" customWidth="1"/>
    <col min="16133" max="16133" width="17.28515625" style="24" customWidth="1"/>
    <col min="16134" max="16134" width="26.5703125" style="24" customWidth="1"/>
    <col min="16135" max="16384" width="9.140625" style="24"/>
  </cols>
  <sheetData>
    <row r="1" spans="1:6" ht="15.75" x14ac:dyDescent="0.25">
      <c r="D1" s="55"/>
      <c r="E1" s="55"/>
      <c r="F1" s="52" t="s">
        <v>22</v>
      </c>
    </row>
    <row r="2" spans="1:6" ht="15" x14ac:dyDescent="0.25">
      <c r="D2" s="55"/>
      <c r="E2" s="55"/>
      <c r="F2" s="25"/>
    </row>
    <row r="3" spans="1:6" ht="15" customHeight="1" x14ac:dyDescent="0.2">
      <c r="A3" s="65" t="s">
        <v>35</v>
      </c>
      <c r="B3" s="65"/>
      <c r="C3" s="65"/>
      <c r="D3" s="65"/>
      <c r="E3" s="65"/>
      <c r="F3" s="65"/>
    </row>
    <row r="4" spans="1:6" ht="15" customHeight="1" x14ac:dyDescent="0.2">
      <c r="A4" s="65" t="s">
        <v>92</v>
      </c>
      <c r="B4" s="65"/>
      <c r="C4" s="65"/>
      <c r="D4" s="65"/>
      <c r="E4" s="65"/>
      <c r="F4" s="65"/>
    </row>
    <row r="5" spans="1:6" ht="15" customHeight="1" x14ac:dyDescent="0.2">
      <c r="A5" s="65" t="s">
        <v>91</v>
      </c>
      <c r="B5" s="65"/>
      <c r="C5" s="65"/>
      <c r="D5" s="65"/>
      <c r="E5" s="65"/>
      <c r="F5" s="65"/>
    </row>
    <row r="6" spans="1:6" ht="15" customHeight="1" x14ac:dyDescent="0.25">
      <c r="A6" s="26"/>
      <c r="B6" s="26"/>
      <c r="C6" s="26"/>
      <c r="D6" s="56"/>
      <c r="E6" s="56"/>
      <c r="F6" s="26"/>
    </row>
    <row r="7" spans="1:6" ht="20.25" customHeight="1" x14ac:dyDescent="0.2">
      <c r="A7" s="66" t="s">
        <v>112</v>
      </c>
      <c r="B7" s="66"/>
      <c r="C7" s="66"/>
      <c r="D7" s="66"/>
      <c r="E7" s="66"/>
      <c r="F7" s="66"/>
    </row>
    <row r="8" spans="1:6" ht="20.25" customHeight="1" x14ac:dyDescent="0.2">
      <c r="A8" s="67" t="s">
        <v>113</v>
      </c>
      <c r="B8" s="67"/>
      <c r="C8" s="67"/>
      <c r="D8" s="67"/>
      <c r="E8" s="67"/>
      <c r="F8" s="67"/>
    </row>
    <row r="9" spans="1:6" ht="15.75" x14ac:dyDescent="0.25">
      <c r="B9" s="27"/>
      <c r="C9" s="28"/>
      <c r="D9" s="57"/>
      <c r="E9" s="57"/>
      <c r="F9" s="28"/>
    </row>
    <row r="10" spans="1:6" ht="36" customHeight="1" x14ac:dyDescent="0.2">
      <c r="A10" s="29" t="s">
        <v>103</v>
      </c>
      <c r="B10" s="29" t="s">
        <v>36</v>
      </c>
      <c r="C10" s="29" t="s">
        <v>102</v>
      </c>
      <c r="D10" s="68" t="s">
        <v>95</v>
      </c>
      <c r="E10" s="69"/>
      <c r="F10" s="30" t="s">
        <v>37</v>
      </c>
    </row>
    <row r="11" spans="1:6" ht="29.25" customHeight="1" x14ac:dyDescent="0.2">
      <c r="A11" s="39">
        <v>1</v>
      </c>
      <c r="B11" s="31" t="s">
        <v>38</v>
      </c>
      <c r="C11" s="39" t="s">
        <v>48</v>
      </c>
      <c r="D11" s="63">
        <f>D13+E13+D53+D60</f>
        <v>16921.720021230001</v>
      </c>
      <c r="E11" s="64"/>
      <c r="F11" s="70"/>
    </row>
    <row r="12" spans="1:6" ht="20.25" customHeight="1" x14ac:dyDescent="0.2">
      <c r="A12" s="72"/>
      <c r="B12" s="74" t="s">
        <v>97</v>
      </c>
      <c r="C12" s="72" t="s">
        <v>48</v>
      </c>
      <c r="D12" s="58" t="s">
        <v>98</v>
      </c>
      <c r="E12" s="58" t="s">
        <v>99</v>
      </c>
      <c r="F12" s="71"/>
    </row>
    <row r="13" spans="1:6" ht="18" customHeight="1" x14ac:dyDescent="0.2">
      <c r="A13" s="73"/>
      <c r="B13" s="75"/>
      <c r="C13" s="73"/>
      <c r="D13" s="59">
        <f>D14+D43</f>
        <v>6631.7974447300003</v>
      </c>
      <c r="E13" s="59">
        <f>E14+E43</f>
        <v>5509.3565765000003</v>
      </c>
      <c r="F13" s="44"/>
    </row>
    <row r="14" spans="1:6" ht="18" customHeight="1" x14ac:dyDescent="0.2">
      <c r="A14" s="54"/>
      <c r="B14" s="53" t="s">
        <v>107</v>
      </c>
      <c r="C14" s="54" t="s">
        <v>48</v>
      </c>
      <c r="D14" s="59">
        <f>D18+D21+D25+D28+D32+D35+D39+D42</f>
        <v>6463.4151447300001</v>
      </c>
      <c r="E14" s="59">
        <f>E18+E21+E25+E28+E32+E35+E39+E42</f>
        <v>5392.6901665000005</v>
      </c>
      <c r="F14" s="44"/>
    </row>
    <row r="15" spans="1:6" x14ac:dyDescent="0.2">
      <c r="A15" s="45"/>
      <c r="B15" s="46" t="s">
        <v>15</v>
      </c>
      <c r="C15" s="41"/>
      <c r="D15" s="59"/>
      <c r="E15" s="59"/>
      <c r="F15" s="44"/>
    </row>
    <row r="16" spans="1:6" x14ac:dyDescent="0.2">
      <c r="A16" s="45"/>
      <c r="B16" s="44" t="s">
        <v>39</v>
      </c>
      <c r="C16" s="41" t="s">
        <v>94</v>
      </c>
      <c r="D16" s="59"/>
      <c r="E16" s="59"/>
      <c r="F16" s="44"/>
    </row>
    <row r="17" spans="1:6" x14ac:dyDescent="0.2">
      <c r="A17" s="45"/>
      <c r="B17" s="44" t="s">
        <v>40</v>
      </c>
      <c r="C17" s="41" t="s">
        <v>41</v>
      </c>
      <c r="D17" s="59"/>
      <c r="E17" s="59"/>
      <c r="F17" s="44"/>
    </row>
    <row r="18" spans="1:6" x14ac:dyDescent="0.2">
      <c r="A18" s="45"/>
      <c r="B18" s="44" t="s">
        <v>42</v>
      </c>
      <c r="C18" s="41" t="s">
        <v>48</v>
      </c>
      <c r="D18" s="58"/>
      <c r="E18" s="58"/>
      <c r="F18" s="44"/>
    </row>
    <row r="19" spans="1:6" x14ac:dyDescent="0.2">
      <c r="A19" s="44"/>
      <c r="B19" s="47" t="s">
        <v>43</v>
      </c>
      <c r="C19" s="41" t="s">
        <v>48</v>
      </c>
      <c r="D19" s="59"/>
      <c r="E19" s="59"/>
      <c r="F19" s="44"/>
    </row>
    <row r="20" spans="1:6" x14ac:dyDescent="0.2">
      <c r="A20" s="44"/>
      <c r="B20" s="47" t="s">
        <v>44</v>
      </c>
      <c r="C20" s="41" t="s">
        <v>48</v>
      </c>
      <c r="D20" s="59"/>
      <c r="E20" s="59"/>
      <c r="F20" s="44"/>
    </row>
    <row r="21" spans="1:6" x14ac:dyDescent="0.2">
      <c r="A21" s="44"/>
      <c r="B21" s="44" t="s">
        <v>45</v>
      </c>
      <c r="C21" s="41" t="s">
        <v>48</v>
      </c>
      <c r="D21" s="59"/>
      <c r="E21" s="59"/>
      <c r="F21" s="44"/>
    </row>
    <row r="22" spans="1:6" x14ac:dyDescent="0.2">
      <c r="A22" s="44"/>
      <c r="B22" s="46" t="s">
        <v>14</v>
      </c>
      <c r="C22" s="41"/>
      <c r="D22" s="59"/>
      <c r="E22" s="59"/>
      <c r="F22" s="44"/>
    </row>
    <row r="23" spans="1:6" x14ac:dyDescent="0.2">
      <c r="A23" s="44"/>
      <c r="B23" s="44" t="s">
        <v>39</v>
      </c>
      <c r="C23" s="41" t="s">
        <v>27</v>
      </c>
      <c r="D23" s="59"/>
      <c r="E23" s="59"/>
      <c r="F23" s="44"/>
    </row>
    <row r="24" spans="1:6" x14ac:dyDescent="0.2">
      <c r="A24" s="44"/>
      <c r="B24" s="44" t="s">
        <v>40</v>
      </c>
      <c r="C24" s="41" t="s">
        <v>41</v>
      </c>
      <c r="D24" s="59"/>
      <c r="E24" s="59"/>
      <c r="F24" s="44"/>
    </row>
    <row r="25" spans="1:6" x14ac:dyDescent="0.2">
      <c r="A25" s="44"/>
      <c r="B25" s="44" t="s">
        <v>42</v>
      </c>
      <c r="C25" s="41" t="s">
        <v>48</v>
      </c>
      <c r="D25" s="59"/>
      <c r="E25" s="59"/>
      <c r="F25" s="44"/>
    </row>
    <row r="26" spans="1:6" x14ac:dyDescent="0.2">
      <c r="A26" s="44"/>
      <c r="B26" s="47" t="s">
        <v>43</v>
      </c>
      <c r="C26" s="41" t="s">
        <v>48</v>
      </c>
      <c r="D26" s="59"/>
      <c r="E26" s="59"/>
      <c r="F26" s="44"/>
    </row>
    <row r="27" spans="1:6" x14ac:dyDescent="0.2">
      <c r="A27" s="44"/>
      <c r="B27" s="47" t="s">
        <v>44</v>
      </c>
      <c r="C27" s="41" t="s">
        <v>48</v>
      </c>
      <c r="D27" s="59"/>
      <c r="E27" s="59"/>
      <c r="F27" s="44"/>
    </row>
    <row r="28" spans="1:6" x14ac:dyDescent="0.2">
      <c r="A28" s="44"/>
      <c r="B28" s="44" t="s">
        <v>45</v>
      </c>
      <c r="C28" s="41" t="s">
        <v>48</v>
      </c>
      <c r="D28" s="59"/>
      <c r="E28" s="59"/>
      <c r="F28" s="44"/>
    </row>
    <row r="29" spans="1:6" x14ac:dyDescent="0.2">
      <c r="A29" s="44"/>
      <c r="B29" s="46" t="s">
        <v>13</v>
      </c>
      <c r="C29" s="41"/>
      <c r="D29" s="59"/>
      <c r="E29" s="59"/>
      <c r="F29" s="44"/>
    </row>
    <row r="30" spans="1:6" x14ac:dyDescent="0.2">
      <c r="A30" s="44"/>
      <c r="B30" s="44" t="s">
        <v>39</v>
      </c>
      <c r="C30" s="41" t="s">
        <v>27</v>
      </c>
      <c r="D30" s="59">
        <v>1304.547</v>
      </c>
      <c r="E30" s="59">
        <v>994.35</v>
      </c>
      <c r="F30" s="44"/>
    </row>
    <row r="31" spans="1:6" x14ac:dyDescent="0.2">
      <c r="A31" s="44"/>
      <c r="B31" s="44" t="s">
        <v>40</v>
      </c>
      <c r="C31" s="41" t="s">
        <v>41</v>
      </c>
      <c r="D31" s="59"/>
      <c r="E31" s="59"/>
      <c r="F31" s="44"/>
    </row>
    <row r="32" spans="1:6" x14ac:dyDescent="0.2">
      <c r="A32" s="44"/>
      <c r="B32" s="44" t="s">
        <v>42</v>
      </c>
      <c r="C32" s="41" t="s">
        <v>48</v>
      </c>
      <c r="D32" s="59">
        <f>D33+D34</f>
        <v>0</v>
      </c>
      <c r="E32" s="59">
        <f>E33+E34</f>
        <v>0</v>
      </c>
      <c r="F32" s="44"/>
    </row>
    <row r="33" spans="1:6" x14ac:dyDescent="0.2">
      <c r="A33" s="44"/>
      <c r="B33" s="47" t="s">
        <v>43</v>
      </c>
      <c r="C33" s="41" t="s">
        <v>48</v>
      </c>
      <c r="D33" s="59"/>
      <c r="E33" s="59"/>
      <c r="F33" s="44"/>
    </row>
    <row r="34" spans="1:6" x14ac:dyDescent="0.2">
      <c r="A34" s="44"/>
      <c r="B34" s="47" t="s">
        <v>44</v>
      </c>
      <c r="C34" s="41" t="s">
        <v>48</v>
      </c>
      <c r="D34" s="59"/>
      <c r="E34" s="59"/>
      <c r="F34" s="44"/>
    </row>
    <row r="35" spans="1:6" x14ac:dyDescent="0.2">
      <c r="A35" s="44"/>
      <c r="B35" s="44" t="s">
        <v>45</v>
      </c>
      <c r="C35" s="41" t="s">
        <v>48</v>
      </c>
      <c r="D35" s="59">
        <f>D30*3.18659</f>
        <v>4157.0564247299999</v>
      </c>
      <c r="E35" s="59">
        <f>E30*3.28219</f>
        <v>3263.6456265000002</v>
      </c>
      <c r="F35" s="44"/>
    </row>
    <row r="36" spans="1:6" x14ac:dyDescent="0.2">
      <c r="A36" s="44"/>
      <c r="B36" s="46" t="s">
        <v>12</v>
      </c>
      <c r="C36" s="41"/>
      <c r="D36" s="59"/>
      <c r="E36" s="59"/>
      <c r="F36" s="44"/>
    </row>
    <row r="37" spans="1:6" x14ac:dyDescent="0.2">
      <c r="A37" s="44"/>
      <c r="B37" s="44" t="s">
        <v>39</v>
      </c>
      <c r="C37" s="41" t="s">
        <v>27</v>
      </c>
      <c r="D37" s="59">
        <f>578</f>
        <v>578</v>
      </c>
      <c r="E37" s="59">
        <v>514</v>
      </c>
      <c r="F37" s="44"/>
    </row>
    <row r="38" spans="1:6" x14ac:dyDescent="0.2">
      <c r="A38" s="44"/>
      <c r="B38" s="44" t="s">
        <v>40</v>
      </c>
      <c r="C38" s="41" t="s">
        <v>41</v>
      </c>
      <c r="D38" s="59"/>
      <c r="E38" s="59"/>
      <c r="F38" s="44"/>
    </row>
    <row r="39" spans="1:6" x14ac:dyDescent="0.2">
      <c r="A39" s="44"/>
      <c r="B39" s="44" t="s">
        <v>42</v>
      </c>
      <c r="C39" s="41" t="s">
        <v>48</v>
      </c>
      <c r="D39" s="59">
        <f>D40+D41</f>
        <v>0</v>
      </c>
      <c r="E39" s="59">
        <f>E40+E41</f>
        <v>0</v>
      </c>
      <c r="F39" s="44"/>
    </row>
    <row r="40" spans="1:6" x14ac:dyDescent="0.2">
      <c r="A40" s="44"/>
      <c r="B40" s="47" t="s">
        <v>43</v>
      </c>
      <c r="C40" s="41" t="s">
        <v>48</v>
      </c>
      <c r="D40" s="59"/>
      <c r="E40" s="59"/>
      <c r="F40" s="44"/>
    </row>
    <row r="41" spans="1:6" x14ac:dyDescent="0.2">
      <c r="A41" s="44"/>
      <c r="B41" s="47" t="s">
        <v>44</v>
      </c>
      <c r="C41" s="41" t="s">
        <v>48</v>
      </c>
      <c r="D41" s="59"/>
      <c r="E41" s="59"/>
      <c r="F41" s="44"/>
    </row>
    <row r="42" spans="1:6" x14ac:dyDescent="0.2">
      <c r="A42" s="44"/>
      <c r="B42" s="44" t="s">
        <v>45</v>
      </c>
      <c r="C42" s="41" t="s">
        <v>48</v>
      </c>
      <c r="D42" s="59">
        <f>D37*3.99024</f>
        <v>2306.3587200000002</v>
      </c>
      <c r="E42" s="59">
        <f>E37*4.14211</f>
        <v>2129.0445399999999</v>
      </c>
      <c r="F42" s="44"/>
    </row>
    <row r="43" spans="1:6" ht="24.75" customHeight="1" x14ac:dyDescent="0.2">
      <c r="A43" s="44"/>
      <c r="B43" s="46" t="s">
        <v>108</v>
      </c>
      <c r="C43" s="39" t="s">
        <v>48</v>
      </c>
      <c r="D43" s="60">
        <f>D46+D49+D52</f>
        <v>168.38229999999999</v>
      </c>
      <c r="E43" s="60">
        <f>E46+E49+E52</f>
        <v>116.66641</v>
      </c>
      <c r="F43" s="46"/>
    </row>
    <row r="44" spans="1:6" x14ac:dyDescent="0.2">
      <c r="A44" s="44"/>
      <c r="B44" s="46" t="s">
        <v>109</v>
      </c>
      <c r="C44" s="41"/>
      <c r="D44" s="59"/>
      <c r="E44" s="59"/>
      <c r="F44" s="44"/>
    </row>
    <row r="45" spans="1:6" x14ac:dyDescent="0.2">
      <c r="A45" s="44"/>
      <c r="B45" s="44" t="s">
        <v>46</v>
      </c>
      <c r="C45" s="41" t="s">
        <v>27</v>
      </c>
      <c r="D45" s="59">
        <f>186/2</f>
        <v>93</v>
      </c>
      <c r="E45" s="59">
        <f>186/2</f>
        <v>93</v>
      </c>
      <c r="F45" s="44"/>
    </row>
    <row r="46" spans="1:6" x14ac:dyDescent="0.2">
      <c r="A46" s="44"/>
      <c r="B46" s="44" t="s">
        <v>47</v>
      </c>
      <c r="C46" s="41" t="s">
        <v>48</v>
      </c>
      <c r="D46" s="59">
        <f>D45*1.08925</f>
        <v>101.30025000000001</v>
      </c>
      <c r="E46" s="59">
        <f>E45*0.86437</f>
        <v>80.386409999999998</v>
      </c>
      <c r="F46" s="44"/>
    </row>
    <row r="47" spans="1:6" x14ac:dyDescent="0.2">
      <c r="A47" s="44"/>
      <c r="B47" s="46" t="s">
        <v>110</v>
      </c>
      <c r="C47" s="41"/>
      <c r="D47" s="59"/>
      <c r="E47" s="59"/>
      <c r="F47" s="44"/>
    </row>
    <row r="48" spans="1:6" x14ac:dyDescent="0.2">
      <c r="A48" s="44"/>
      <c r="B48" s="44" t="s">
        <v>46</v>
      </c>
      <c r="C48" s="41" t="s">
        <v>27</v>
      </c>
      <c r="D48" s="59"/>
      <c r="E48" s="59"/>
      <c r="F48" s="44"/>
    </row>
    <row r="49" spans="1:6" x14ac:dyDescent="0.2">
      <c r="A49" s="44"/>
      <c r="B49" s="44" t="s">
        <v>47</v>
      </c>
      <c r="C49" s="41" t="s">
        <v>48</v>
      </c>
      <c r="D49" s="59"/>
      <c r="E49" s="59"/>
      <c r="F49" s="44"/>
    </row>
    <row r="50" spans="1:6" x14ac:dyDescent="0.2">
      <c r="A50" s="44"/>
      <c r="B50" s="46" t="s">
        <v>111</v>
      </c>
      <c r="C50" s="41"/>
      <c r="D50" s="59"/>
      <c r="E50" s="59"/>
      <c r="F50" s="44"/>
    </row>
    <row r="51" spans="1:6" x14ac:dyDescent="0.2">
      <c r="A51" s="44"/>
      <c r="B51" s="44" t="s">
        <v>46</v>
      </c>
      <c r="C51" s="41" t="s">
        <v>27</v>
      </c>
      <c r="D51" s="59">
        <v>685</v>
      </c>
      <c r="E51" s="59">
        <f>4313-685</f>
        <v>3628</v>
      </c>
      <c r="F51" s="44"/>
    </row>
    <row r="52" spans="1:6" x14ac:dyDescent="0.2">
      <c r="A52" s="44"/>
      <c r="B52" s="44" t="s">
        <v>47</v>
      </c>
      <c r="C52" s="41" t="s">
        <v>48</v>
      </c>
      <c r="D52" s="59">
        <f>D51*0.09793</f>
        <v>67.082049999999995</v>
      </c>
      <c r="E52" s="59">
        <f>E51*0.01</f>
        <v>36.28</v>
      </c>
      <c r="F52" s="44"/>
    </row>
    <row r="53" spans="1:6" ht="33.75" customHeight="1" x14ac:dyDescent="0.2">
      <c r="A53" s="44"/>
      <c r="B53" s="40" t="s">
        <v>49</v>
      </c>
      <c r="C53" s="39" t="s">
        <v>48</v>
      </c>
      <c r="D53" s="63">
        <f>D56+D59</f>
        <v>4780.5660000000007</v>
      </c>
      <c r="E53" s="64"/>
      <c r="F53" s="44" t="s">
        <v>114</v>
      </c>
    </row>
    <row r="54" spans="1:6" x14ac:dyDescent="0.2">
      <c r="A54" s="44"/>
      <c r="B54" s="44" t="s">
        <v>50</v>
      </c>
      <c r="C54" s="41" t="s">
        <v>27</v>
      </c>
      <c r="D54" s="63">
        <v>1163.3399999999999</v>
      </c>
      <c r="E54" s="64"/>
      <c r="F54" s="44"/>
    </row>
    <row r="55" spans="1:6" x14ac:dyDescent="0.2">
      <c r="A55" s="44"/>
      <c r="B55" s="44" t="s">
        <v>51</v>
      </c>
      <c r="C55" s="41" t="s">
        <v>41</v>
      </c>
      <c r="D55" s="63">
        <f>(0.233+0.218)/2</f>
        <v>0.22550000000000001</v>
      </c>
      <c r="E55" s="64"/>
      <c r="F55" s="44"/>
    </row>
    <row r="56" spans="1:6" x14ac:dyDescent="0.2">
      <c r="A56" s="44"/>
      <c r="B56" s="44" t="s">
        <v>42</v>
      </c>
      <c r="C56" s="41" t="s">
        <v>48</v>
      </c>
      <c r="D56" s="63">
        <f>D57+D58</f>
        <v>4780.5660000000007</v>
      </c>
      <c r="E56" s="64"/>
      <c r="F56" s="44"/>
    </row>
    <row r="57" spans="1:6" x14ac:dyDescent="0.2">
      <c r="A57" s="44"/>
      <c r="B57" s="48" t="s">
        <v>52</v>
      </c>
      <c r="C57" s="41" t="s">
        <v>48</v>
      </c>
      <c r="D57" s="63">
        <f>336.759*6+460.002*6</f>
        <v>4780.5660000000007</v>
      </c>
      <c r="E57" s="64"/>
      <c r="F57" s="44"/>
    </row>
    <row r="58" spans="1:6" x14ac:dyDescent="0.2">
      <c r="A58" s="44"/>
      <c r="B58" s="48" t="s">
        <v>44</v>
      </c>
      <c r="C58" s="41" t="s">
        <v>48</v>
      </c>
      <c r="D58" s="63"/>
      <c r="E58" s="64"/>
      <c r="F58" s="44"/>
    </row>
    <row r="59" spans="1:6" x14ac:dyDescent="0.2">
      <c r="A59" s="44"/>
      <c r="B59" s="44" t="s">
        <v>53</v>
      </c>
      <c r="C59" s="41" t="s">
        <v>48</v>
      </c>
      <c r="D59" s="63"/>
      <c r="E59" s="64"/>
      <c r="F59" s="44"/>
    </row>
    <row r="60" spans="1:6" ht="21" customHeight="1" x14ac:dyDescent="0.2">
      <c r="A60" s="44"/>
      <c r="B60" s="32" t="s">
        <v>100</v>
      </c>
      <c r="C60" s="39" t="s">
        <v>48</v>
      </c>
      <c r="D60" s="63"/>
      <c r="E60" s="64"/>
      <c r="F60" s="44"/>
    </row>
    <row r="61" spans="1:6" ht="15.75" customHeight="1" x14ac:dyDescent="0.2">
      <c r="A61" s="44"/>
      <c r="B61" s="32" t="s">
        <v>65</v>
      </c>
      <c r="C61" s="39"/>
      <c r="D61" s="63"/>
      <c r="E61" s="64"/>
      <c r="F61" s="44"/>
    </row>
    <row r="62" spans="1:6" ht="53.25" customHeight="1" x14ac:dyDescent="0.2">
      <c r="A62" s="44"/>
      <c r="B62" s="43" t="s">
        <v>93</v>
      </c>
      <c r="C62" s="39" t="s">
        <v>48</v>
      </c>
      <c r="D62" s="63"/>
      <c r="E62" s="64"/>
      <c r="F62" s="44"/>
    </row>
    <row r="63" spans="1:6" ht="20.25" customHeight="1" x14ac:dyDescent="0.2">
      <c r="A63" s="44"/>
      <c r="B63" s="43" t="s">
        <v>101</v>
      </c>
      <c r="C63" s="39" t="s">
        <v>48</v>
      </c>
      <c r="D63" s="63"/>
      <c r="E63" s="64"/>
      <c r="F63" s="44"/>
    </row>
    <row r="64" spans="1:6" ht="36" customHeight="1" x14ac:dyDescent="0.2">
      <c r="A64" s="39">
        <v>2</v>
      </c>
      <c r="B64" s="31" t="s">
        <v>54</v>
      </c>
      <c r="C64" s="39" t="s">
        <v>48</v>
      </c>
      <c r="D64" s="63">
        <f>D67+D68+D76+D86</f>
        <v>17018.954400000002</v>
      </c>
      <c r="E64" s="64"/>
      <c r="F64" s="44"/>
    </row>
    <row r="65" spans="1:6" ht="19.5" customHeight="1" x14ac:dyDescent="0.2">
      <c r="A65" s="45"/>
      <c r="B65" s="32" t="s">
        <v>106</v>
      </c>
      <c r="C65" s="41"/>
      <c r="D65" s="63"/>
      <c r="E65" s="64"/>
      <c r="F65" s="44"/>
    </row>
    <row r="66" spans="1:6" x14ac:dyDescent="0.2">
      <c r="A66" s="45"/>
      <c r="B66" s="44" t="s">
        <v>55</v>
      </c>
      <c r="C66" s="41" t="s">
        <v>27</v>
      </c>
      <c r="D66" s="76">
        <v>1117.92</v>
      </c>
      <c r="E66" s="77"/>
      <c r="F66" s="44"/>
    </row>
    <row r="67" spans="1:6" x14ac:dyDescent="0.2">
      <c r="A67" s="45"/>
      <c r="B67" s="44" t="s">
        <v>56</v>
      </c>
      <c r="C67" s="41" t="s">
        <v>48</v>
      </c>
      <c r="D67" s="76">
        <v>2985.9749999999999</v>
      </c>
      <c r="E67" s="77"/>
      <c r="F67" s="44"/>
    </row>
    <row r="68" spans="1:6" ht="27" customHeight="1" x14ac:dyDescent="0.2">
      <c r="A68" s="45"/>
      <c r="B68" s="32" t="s">
        <v>57</v>
      </c>
      <c r="C68" s="39" t="s">
        <v>48</v>
      </c>
      <c r="D68" s="63"/>
      <c r="E68" s="64"/>
      <c r="F68" s="44"/>
    </row>
    <row r="69" spans="1:6" x14ac:dyDescent="0.2">
      <c r="A69" s="45"/>
      <c r="B69" s="44" t="s">
        <v>50</v>
      </c>
      <c r="C69" s="41" t="s">
        <v>27</v>
      </c>
      <c r="D69" s="63"/>
      <c r="E69" s="64"/>
      <c r="F69" s="44"/>
    </row>
    <row r="70" spans="1:6" x14ac:dyDescent="0.2">
      <c r="A70" s="45"/>
      <c r="B70" s="44" t="s">
        <v>51</v>
      </c>
      <c r="C70" s="41" t="s">
        <v>41</v>
      </c>
      <c r="D70" s="63"/>
      <c r="E70" s="64"/>
      <c r="F70" s="44"/>
    </row>
    <row r="71" spans="1:6" ht="15" customHeight="1" x14ac:dyDescent="0.2">
      <c r="A71" s="45"/>
      <c r="B71" s="44" t="s">
        <v>42</v>
      </c>
      <c r="C71" s="41" t="s">
        <v>48</v>
      </c>
      <c r="D71" s="63"/>
      <c r="E71" s="64"/>
      <c r="F71" s="44"/>
    </row>
    <row r="72" spans="1:6" x14ac:dyDescent="0.2">
      <c r="A72" s="45"/>
      <c r="B72" s="48" t="s">
        <v>52</v>
      </c>
      <c r="C72" s="41" t="s">
        <v>48</v>
      </c>
      <c r="D72" s="63"/>
      <c r="E72" s="64"/>
      <c r="F72" s="44"/>
    </row>
    <row r="73" spans="1:6" x14ac:dyDescent="0.2">
      <c r="A73" s="45"/>
      <c r="B73" s="48" t="s">
        <v>44</v>
      </c>
      <c r="C73" s="41" t="s">
        <v>48</v>
      </c>
      <c r="D73" s="63"/>
      <c r="E73" s="64"/>
      <c r="F73" s="44"/>
    </row>
    <row r="74" spans="1:6" ht="15.75" customHeight="1" x14ac:dyDescent="0.2">
      <c r="A74" s="45"/>
      <c r="B74" s="44" t="s">
        <v>45</v>
      </c>
      <c r="C74" s="41" t="s">
        <v>48</v>
      </c>
      <c r="D74" s="63"/>
      <c r="E74" s="64"/>
      <c r="F74" s="44"/>
    </row>
    <row r="75" spans="1:6" x14ac:dyDescent="0.2">
      <c r="A75" s="45"/>
      <c r="B75" s="44"/>
      <c r="C75" s="41"/>
      <c r="D75" s="63"/>
      <c r="E75" s="64"/>
      <c r="F75" s="44"/>
    </row>
    <row r="76" spans="1:6" ht="19.5" customHeight="1" x14ac:dyDescent="0.2">
      <c r="A76" s="45"/>
      <c r="B76" s="31" t="s">
        <v>58</v>
      </c>
      <c r="C76" s="39" t="s">
        <v>48</v>
      </c>
      <c r="D76" s="78">
        <f>D77+D78+D79+D81</f>
        <v>9890.39</v>
      </c>
      <c r="E76" s="79"/>
      <c r="F76" s="44"/>
    </row>
    <row r="77" spans="1:6" ht="15" x14ac:dyDescent="0.2">
      <c r="A77" s="45"/>
      <c r="B77" s="33" t="s">
        <v>59</v>
      </c>
      <c r="C77" s="41" t="s">
        <v>48</v>
      </c>
      <c r="D77" s="63">
        <f>147.2+2242+187.25+1984.54</f>
        <v>4560.99</v>
      </c>
      <c r="E77" s="64"/>
      <c r="F77" s="44"/>
    </row>
    <row r="78" spans="1:6" ht="15" x14ac:dyDescent="0.2">
      <c r="A78" s="45"/>
      <c r="B78" s="34" t="s">
        <v>60</v>
      </c>
      <c r="C78" s="41" t="s">
        <v>48</v>
      </c>
      <c r="D78" s="63">
        <f>1078.2+1325</f>
        <v>2403.1999999999998</v>
      </c>
      <c r="E78" s="64"/>
      <c r="F78" s="44"/>
    </row>
    <row r="79" spans="1:6" ht="15" x14ac:dyDescent="0.2">
      <c r="A79" s="45"/>
      <c r="B79" s="33" t="s">
        <v>61</v>
      </c>
      <c r="C79" s="41" t="s">
        <v>48</v>
      </c>
      <c r="D79" s="63">
        <v>2707.8</v>
      </c>
      <c r="E79" s="64"/>
      <c r="F79" s="44"/>
    </row>
    <row r="80" spans="1:6" ht="15" x14ac:dyDescent="0.2">
      <c r="A80" s="45"/>
      <c r="B80" s="33" t="s">
        <v>62</v>
      </c>
      <c r="C80" s="41" t="s">
        <v>63</v>
      </c>
      <c r="D80" s="63">
        <v>5</v>
      </c>
      <c r="E80" s="64"/>
      <c r="F80" s="44"/>
    </row>
    <row r="81" spans="1:6" ht="15" x14ac:dyDescent="0.2">
      <c r="A81" s="45"/>
      <c r="B81" s="34" t="s">
        <v>64</v>
      </c>
      <c r="C81" s="41" t="s">
        <v>48</v>
      </c>
      <c r="D81" s="63">
        <v>218.4</v>
      </c>
      <c r="E81" s="64"/>
      <c r="F81" s="44"/>
    </row>
    <row r="82" spans="1:6" ht="15" x14ac:dyDescent="0.2">
      <c r="A82" s="45"/>
      <c r="B82" s="34" t="s">
        <v>65</v>
      </c>
      <c r="C82" s="41"/>
      <c r="D82" s="63"/>
      <c r="E82" s="64"/>
      <c r="F82" s="44"/>
    </row>
    <row r="83" spans="1:6" ht="15" x14ac:dyDescent="0.2">
      <c r="A83" s="45"/>
      <c r="B83" s="35" t="s">
        <v>66</v>
      </c>
      <c r="C83" s="41" t="s">
        <v>48</v>
      </c>
      <c r="D83" s="63">
        <v>218.4</v>
      </c>
      <c r="E83" s="64"/>
      <c r="F83" s="44"/>
    </row>
    <row r="84" spans="1:6" ht="15" x14ac:dyDescent="0.2">
      <c r="A84" s="45"/>
      <c r="B84" s="35" t="s">
        <v>67</v>
      </c>
      <c r="C84" s="41" t="s">
        <v>48</v>
      </c>
      <c r="D84" s="63"/>
      <c r="E84" s="64"/>
      <c r="F84" s="44"/>
    </row>
    <row r="85" spans="1:6" ht="15" x14ac:dyDescent="0.2">
      <c r="A85" s="45"/>
      <c r="B85" s="34"/>
      <c r="C85" s="41"/>
      <c r="D85" s="63"/>
      <c r="E85" s="64"/>
      <c r="F85" s="44"/>
    </row>
    <row r="86" spans="1:6" ht="22.5" customHeight="1" x14ac:dyDescent="0.2">
      <c r="A86" s="45"/>
      <c r="B86" s="31" t="s">
        <v>68</v>
      </c>
      <c r="C86" s="39" t="s">
        <v>48</v>
      </c>
      <c r="D86" s="78">
        <f>D87+D88+D95+D96+D101+D102</f>
        <v>4142.5894000000008</v>
      </c>
      <c r="E86" s="79"/>
      <c r="F86" s="44"/>
    </row>
    <row r="87" spans="1:6" ht="15" x14ac:dyDescent="0.2">
      <c r="A87" s="45"/>
      <c r="B87" s="49" t="s">
        <v>69</v>
      </c>
      <c r="C87" s="41" t="s">
        <v>48</v>
      </c>
      <c r="D87" s="63">
        <v>0</v>
      </c>
      <c r="E87" s="64"/>
      <c r="F87" s="44"/>
    </row>
    <row r="88" spans="1:6" ht="15" x14ac:dyDescent="0.2">
      <c r="A88" s="45"/>
      <c r="B88" s="49" t="s">
        <v>70</v>
      </c>
      <c r="C88" s="41" t="s">
        <v>48</v>
      </c>
      <c r="D88" s="63">
        <f>SUM(D90:E94)</f>
        <v>944.41940000000011</v>
      </c>
      <c r="E88" s="64"/>
      <c r="F88" s="44"/>
    </row>
    <row r="89" spans="1:6" ht="15" x14ac:dyDescent="0.2">
      <c r="A89" s="45"/>
      <c r="B89" s="49" t="s">
        <v>65</v>
      </c>
      <c r="C89" s="41"/>
      <c r="D89" s="63"/>
      <c r="E89" s="64"/>
      <c r="F89" s="44"/>
    </row>
    <row r="90" spans="1:6" ht="15" x14ac:dyDescent="0.2">
      <c r="A90" s="45"/>
      <c r="B90" s="50" t="s">
        <v>71</v>
      </c>
      <c r="C90" s="41" t="s">
        <v>48</v>
      </c>
      <c r="D90" s="63">
        <f>D79*32.3/100</f>
        <v>874.61940000000004</v>
      </c>
      <c r="E90" s="64"/>
      <c r="F90" s="44"/>
    </row>
    <row r="91" spans="1:6" ht="15" x14ac:dyDescent="0.2">
      <c r="A91" s="45"/>
      <c r="B91" s="50" t="s">
        <v>72</v>
      </c>
      <c r="C91" s="41" t="s">
        <v>48</v>
      </c>
      <c r="D91" s="63">
        <v>0</v>
      </c>
      <c r="E91" s="64"/>
      <c r="F91" s="44"/>
    </row>
    <row r="92" spans="1:6" ht="15" x14ac:dyDescent="0.2">
      <c r="A92" s="45"/>
      <c r="B92" s="50" t="s">
        <v>73</v>
      </c>
      <c r="C92" s="41" t="s">
        <v>48</v>
      </c>
      <c r="D92" s="63">
        <v>58.1</v>
      </c>
      <c r="E92" s="64"/>
      <c r="F92" s="44"/>
    </row>
    <row r="93" spans="1:6" s="36" customFormat="1" ht="15" x14ac:dyDescent="0.2">
      <c r="A93" s="40"/>
      <c r="B93" s="50" t="s">
        <v>74</v>
      </c>
      <c r="C93" s="41" t="s">
        <v>48</v>
      </c>
      <c r="D93" s="80">
        <v>0</v>
      </c>
      <c r="E93" s="81"/>
      <c r="F93" s="44"/>
    </row>
    <row r="94" spans="1:6" ht="15" x14ac:dyDescent="0.2">
      <c r="A94" s="45"/>
      <c r="B94" s="50" t="s">
        <v>75</v>
      </c>
      <c r="C94" s="41" t="s">
        <v>48</v>
      </c>
      <c r="D94" s="63">
        <v>11.7</v>
      </c>
      <c r="E94" s="64"/>
      <c r="F94" s="44"/>
    </row>
    <row r="95" spans="1:6" ht="15" x14ac:dyDescent="0.2">
      <c r="A95" s="45"/>
      <c r="B95" s="49" t="s">
        <v>76</v>
      </c>
      <c r="C95" s="41" t="s">
        <v>48</v>
      </c>
      <c r="D95" s="63">
        <v>887.27</v>
      </c>
      <c r="E95" s="64"/>
      <c r="F95" s="44"/>
    </row>
    <row r="96" spans="1:6" ht="15" x14ac:dyDescent="0.2">
      <c r="A96" s="45"/>
      <c r="B96" s="49" t="s">
        <v>77</v>
      </c>
      <c r="C96" s="41" t="s">
        <v>48</v>
      </c>
      <c r="D96" s="63">
        <f>SUM(D98:E100)</f>
        <v>2310.9</v>
      </c>
      <c r="E96" s="64"/>
      <c r="F96" s="44"/>
    </row>
    <row r="97" spans="1:6" ht="15" x14ac:dyDescent="0.2">
      <c r="A97" s="45"/>
      <c r="B97" s="49" t="s">
        <v>65</v>
      </c>
      <c r="C97" s="41"/>
      <c r="D97" s="63"/>
      <c r="E97" s="64"/>
      <c r="F97" s="44"/>
    </row>
    <row r="98" spans="1:6" ht="15" x14ac:dyDescent="0.2">
      <c r="A98" s="45"/>
      <c r="B98" s="50" t="s">
        <v>78</v>
      </c>
      <c r="C98" s="41" t="s">
        <v>48</v>
      </c>
      <c r="D98" s="63">
        <v>2220.9</v>
      </c>
      <c r="E98" s="64"/>
      <c r="F98" s="44"/>
    </row>
    <row r="99" spans="1:6" ht="15" x14ac:dyDescent="0.2">
      <c r="A99" s="45"/>
      <c r="B99" s="50" t="s">
        <v>79</v>
      </c>
      <c r="C99" s="41" t="s">
        <v>48</v>
      </c>
      <c r="D99" s="63">
        <v>0</v>
      </c>
      <c r="E99" s="64"/>
      <c r="F99" s="44"/>
    </row>
    <row r="100" spans="1:6" ht="15" x14ac:dyDescent="0.2">
      <c r="A100" s="45"/>
      <c r="B100" s="50" t="s">
        <v>80</v>
      </c>
      <c r="C100" s="41" t="s">
        <v>48</v>
      </c>
      <c r="D100" s="63">
        <v>90</v>
      </c>
      <c r="E100" s="64"/>
      <c r="F100" s="44"/>
    </row>
    <row r="101" spans="1:6" ht="15" x14ac:dyDescent="0.2">
      <c r="A101" s="45"/>
      <c r="B101" s="51" t="s">
        <v>81</v>
      </c>
      <c r="C101" s="41" t="s">
        <v>48</v>
      </c>
      <c r="D101" s="63">
        <v>0</v>
      </c>
      <c r="E101" s="64"/>
      <c r="F101" s="44"/>
    </row>
    <row r="102" spans="1:6" ht="15" x14ac:dyDescent="0.2">
      <c r="A102" s="45"/>
      <c r="B102" s="51" t="s">
        <v>82</v>
      </c>
      <c r="C102" s="41" t="s">
        <v>48</v>
      </c>
      <c r="D102" s="63">
        <v>0</v>
      </c>
      <c r="E102" s="64"/>
      <c r="F102" s="44"/>
    </row>
    <row r="103" spans="1:6" ht="15" x14ac:dyDescent="0.2">
      <c r="A103" s="45"/>
      <c r="B103" s="49" t="s">
        <v>65</v>
      </c>
      <c r="C103" s="41"/>
      <c r="D103" s="63"/>
      <c r="E103" s="64"/>
      <c r="F103" s="44"/>
    </row>
    <row r="104" spans="1:6" ht="15" x14ac:dyDescent="0.2">
      <c r="A104" s="45"/>
      <c r="B104" s="50" t="s">
        <v>105</v>
      </c>
      <c r="C104" s="41" t="s">
        <v>48</v>
      </c>
      <c r="D104" s="63"/>
      <c r="E104" s="64"/>
      <c r="F104" s="44"/>
    </row>
    <row r="105" spans="1:6" ht="15" x14ac:dyDescent="0.2">
      <c r="A105" s="45"/>
      <c r="B105" s="50" t="s">
        <v>83</v>
      </c>
      <c r="C105" s="41" t="s">
        <v>48</v>
      </c>
      <c r="D105" s="63"/>
      <c r="E105" s="64"/>
      <c r="F105" s="44"/>
    </row>
    <row r="106" spans="1:6" ht="15" x14ac:dyDescent="0.2">
      <c r="A106" s="45"/>
      <c r="B106" s="50" t="s">
        <v>84</v>
      </c>
      <c r="C106" s="41" t="s">
        <v>48</v>
      </c>
      <c r="D106" s="63"/>
      <c r="E106" s="64"/>
      <c r="F106" s="44"/>
    </row>
    <row r="107" spans="1:6" ht="15" x14ac:dyDescent="0.2">
      <c r="A107" s="45"/>
      <c r="B107" s="50" t="s">
        <v>85</v>
      </c>
      <c r="C107" s="41" t="s">
        <v>48</v>
      </c>
      <c r="D107" s="63"/>
      <c r="E107" s="64"/>
      <c r="F107" s="44"/>
    </row>
    <row r="108" spans="1:6" ht="15" x14ac:dyDescent="0.2">
      <c r="A108" s="45"/>
      <c r="B108" s="51" t="s">
        <v>104</v>
      </c>
      <c r="C108" s="41" t="s">
        <v>48</v>
      </c>
      <c r="D108" s="63"/>
      <c r="E108" s="64"/>
      <c r="F108" s="44"/>
    </row>
    <row r="109" spans="1:6" ht="27" customHeight="1" x14ac:dyDescent="0.2">
      <c r="A109" s="42" t="s">
        <v>86</v>
      </c>
      <c r="B109" s="31" t="s">
        <v>87</v>
      </c>
      <c r="C109" s="39" t="s">
        <v>48</v>
      </c>
      <c r="D109" s="63">
        <f>D11-D64</f>
        <v>-97.234378770001058</v>
      </c>
      <c r="E109" s="64"/>
      <c r="F109" s="59"/>
    </row>
    <row r="110" spans="1:6" x14ac:dyDescent="0.2">
      <c r="A110" s="24" t="s">
        <v>88</v>
      </c>
    </row>
    <row r="111" spans="1:6" ht="78.75" customHeight="1" x14ac:dyDescent="0.2">
      <c r="A111" s="82" t="s">
        <v>96</v>
      </c>
      <c r="B111" s="82"/>
      <c r="C111" s="82"/>
      <c r="D111" s="82"/>
      <c r="E111" s="82"/>
      <c r="F111" s="82"/>
    </row>
    <row r="112" spans="1:6" ht="17.25" customHeight="1" x14ac:dyDescent="0.2">
      <c r="A112" s="37"/>
      <c r="B112" s="37"/>
      <c r="C112" s="37"/>
      <c r="D112" s="62"/>
      <c r="E112" s="62"/>
      <c r="F112" s="37"/>
    </row>
    <row r="113" spans="1:2" x14ac:dyDescent="0.2">
      <c r="A113" s="38" t="s">
        <v>89</v>
      </c>
      <c r="B113" s="38"/>
    </row>
    <row r="115" spans="1:2" x14ac:dyDescent="0.2">
      <c r="A115" s="24" t="s">
        <v>90</v>
      </c>
    </row>
  </sheetData>
  <mergeCells count="69">
    <mergeCell ref="D108:E108"/>
    <mergeCell ref="D109:E109"/>
    <mergeCell ref="A111:F111"/>
    <mergeCell ref="D102:E102"/>
    <mergeCell ref="D103:E103"/>
    <mergeCell ref="D104:E104"/>
    <mergeCell ref="D105:E105"/>
    <mergeCell ref="D106:E106"/>
    <mergeCell ref="D107:E107"/>
    <mergeCell ref="D101:E101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89:E89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77:E77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65:E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53:E53"/>
    <mergeCell ref="A3:F3"/>
    <mergeCell ref="A4:F4"/>
    <mergeCell ref="A5:F5"/>
    <mergeCell ref="A7:F7"/>
    <mergeCell ref="A8:F8"/>
    <mergeCell ref="D10:E10"/>
    <mergeCell ref="D11:E11"/>
    <mergeCell ref="F11:F12"/>
    <mergeCell ref="A12:A13"/>
    <mergeCell ref="B12:B13"/>
    <mergeCell ref="C12:C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fitToHeight="999" orientation="portrait" r:id="rId1"/>
  <headerFooter alignWithMargins="0"/>
  <colBreaks count="1" manualBreakCount="1">
    <brk id="6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view="pageBreakPreview" zoomScaleNormal="100" zoomScaleSheetLayoutView="100" zoomScalePageLayoutView="70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H18" sqref="H18"/>
    </sheetView>
  </sheetViews>
  <sheetFormatPr defaultRowHeight="15" x14ac:dyDescent="0.25"/>
  <cols>
    <col min="1" max="2" width="1" style="1" customWidth="1" collapsed="1"/>
    <col min="3" max="3" width="67" style="1" customWidth="1" collapsed="1"/>
    <col min="4" max="4" width="15.85546875" style="1" customWidth="1" collapsed="1"/>
    <col min="5" max="9" width="15.28515625" style="1" customWidth="1" collapsed="1"/>
    <col min="10" max="10" width="19.7109375" style="1" customWidth="1" collapsed="1"/>
    <col min="11" max="11" width="14.140625" style="1" customWidth="1" collapsed="1"/>
    <col min="12" max="16384" width="9.140625" style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6" t="s">
        <v>30</v>
      </c>
    </row>
    <row r="2" spans="1:11" s="4" customFormat="1" ht="57" customHeight="1" x14ac:dyDescent="0.25">
      <c r="A2" s="7"/>
      <c r="B2" s="7"/>
      <c r="C2" s="84" t="s">
        <v>21</v>
      </c>
      <c r="D2" s="84"/>
      <c r="E2" s="84"/>
      <c r="F2" s="84"/>
      <c r="G2" s="84"/>
      <c r="H2" s="84"/>
      <c r="I2" s="84"/>
    </row>
    <row r="3" spans="1:11" s="4" customFormat="1" ht="16.5" customHeight="1" x14ac:dyDescent="0.25">
      <c r="A3" s="7"/>
      <c r="B3" s="7"/>
      <c r="C3" s="8"/>
      <c r="D3" s="9"/>
      <c r="E3" s="9"/>
      <c r="F3" s="9"/>
      <c r="G3" s="9"/>
      <c r="H3" s="9"/>
      <c r="I3" s="9"/>
    </row>
    <row r="4" spans="1:11" s="4" customFormat="1" ht="15.75" x14ac:dyDescent="0.25">
      <c r="A4" s="7"/>
      <c r="B4" s="7"/>
      <c r="C4" s="83" t="s">
        <v>115</v>
      </c>
      <c r="D4" s="83"/>
      <c r="E4" s="83"/>
      <c r="F4" s="83"/>
      <c r="G4" s="83"/>
      <c r="H4" s="83"/>
      <c r="I4" s="83"/>
    </row>
    <row r="5" spans="1:11" s="3" customFormat="1" ht="15.75" x14ac:dyDescent="0.25">
      <c r="A5" s="10"/>
      <c r="B5" s="10"/>
      <c r="C5" s="90" t="s">
        <v>20</v>
      </c>
      <c r="D5" s="91"/>
      <c r="E5" s="91"/>
      <c r="F5" s="91"/>
      <c r="G5" s="91"/>
      <c r="H5" s="91"/>
      <c r="I5" s="91"/>
    </row>
    <row r="6" spans="1:11" x14ac:dyDescent="0.25">
      <c r="A6" s="5"/>
      <c r="B6" s="5"/>
      <c r="C6" s="11"/>
      <c r="D6" s="11"/>
      <c r="E6" s="11"/>
      <c r="F6" s="11"/>
      <c r="G6" s="11"/>
      <c r="H6" s="11"/>
      <c r="I6" s="12"/>
    </row>
    <row r="7" spans="1:11" x14ac:dyDescent="0.25">
      <c r="A7" s="5"/>
      <c r="B7" s="5"/>
      <c r="C7" s="85" t="s">
        <v>19</v>
      </c>
      <c r="D7" s="85" t="s">
        <v>18</v>
      </c>
      <c r="E7" s="85" t="s">
        <v>17</v>
      </c>
      <c r="F7" s="85" t="s">
        <v>16</v>
      </c>
      <c r="G7" s="85"/>
      <c r="H7" s="85"/>
      <c r="I7" s="85"/>
    </row>
    <row r="8" spans="1:11" x14ac:dyDescent="0.25">
      <c r="A8" s="5"/>
      <c r="B8" s="5"/>
      <c r="C8" s="85"/>
      <c r="D8" s="85"/>
      <c r="E8" s="85"/>
      <c r="F8" s="13" t="s">
        <v>15</v>
      </c>
      <c r="G8" s="13" t="s">
        <v>14</v>
      </c>
      <c r="H8" s="13" t="s">
        <v>13</v>
      </c>
      <c r="I8" s="13" t="s">
        <v>12</v>
      </c>
    </row>
    <row r="9" spans="1:11" ht="15" customHeight="1" x14ac:dyDescent="0.25">
      <c r="A9" s="5"/>
      <c r="B9" s="5"/>
      <c r="C9" s="14">
        <v>1</v>
      </c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</row>
    <row r="10" spans="1:11" ht="33" customHeight="1" x14ac:dyDescent="0.25">
      <c r="A10" s="5"/>
      <c r="B10" s="5"/>
      <c r="C10" s="89" t="s">
        <v>31</v>
      </c>
      <c r="D10" s="89"/>
      <c r="E10" s="89"/>
      <c r="F10" s="89"/>
      <c r="G10" s="89"/>
      <c r="H10" s="89"/>
      <c r="I10" s="89"/>
    </row>
    <row r="11" spans="1:11" ht="33" customHeight="1" x14ac:dyDescent="0.25">
      <c r="A11" s="5"/>
      <c r="B11" s="5"/>
      <c r="C11" s="15" t="s">
        <v>4</v>
      </c>
      <c r="D11" s="16" t="s">
        <v>26</v>
      </c>
      <c r="E11" s="17">
        <f>SUM(F11:I11)</f>
        <v>9007</v>
      </c>
      <c r="F11" s="17">
        <f>SUM(F12:F14)</f>
        <v>0</v>
      </c>
      <c r="G11" s="17">
        <f t="shared" ref="G11:I11" si="0">SUM(G12:G14)</f>
        <v>0</v>
      </c>
      <c r="H11" s="17">
        <f>SUM(H12:H14)</f>
        <v>9007</v>
      </c>
      <c r="I11" s="17">
        <f t="shared" si="0"/>
        <v>0</v>
      </c>
    </row>
    <row r="12" spans="1:11" ht="33" customHeight="1" x14ac:dyDescent="0.25">
      <c r="A12" s="5"/>
      <c r="B12" s="5"/>
      <c r="C12" s="15" t="s">
        <v>32</v>
      </c>
      <c r="D12" s="16" t="s">
        <v>27</v>
      </c>
      <c r="E12" s="17">
        <f>SUM(F12:I12)</f>
        <v>0</v>
      </c>
      <c r="F12" s="18"/>
      <c r="G12" s="18"/>
      <c r="H12" s="18"/>
      <c r="I12" s="18"/>
    </row>
    <row r="13" spans="1:11" ht="33" customHeight="1" x14ac:dyDescent="0.25">
      <c r="A13" s="5"/>
      <c r="B13" s="5"/>
      <c r="C13" s="15" t="s">
        <v>3</v>
      </c>
      <c r="D13" s="16" t="s">
        <v>27</v>
      </c>
      <c r="E13" s="17">
        <f>SUM(F13:I13)</f>
        <v>0</v>
      </c>
      <c r="F13" s="18"/>
      <c r="G13" s="18"/>
      <c r="H13" s="18"/>
      <c r="I13" s="18"/>
    </row>
    <row r="14" spans="1:11" ht="33" customHeight="1" x14ac:dyDescent="0.25">
      <c r="A14" s="5"/>
      <c r="B14" s="5"/>
      <c r="C14" s="15" t="s">
        <v>2</v>
      </c>
      <c r="D14" s="16" t="s">
        <v>27</v>
      </c>
      <c r="E14" s="17">
        <f>SUM(F14:I14)</f>
        <v>9007</v>
      </c>
      <c r="F14" s="18"/>
      <c r="G14" s="18"/>
      <c r="H14" s="18">
        <v>9007</v>
      </c>
      <c r="I14" s="18"/>
    </row>
    <row r="15" spans="1:11" ht="33" customHeight="1" x14ac:dyDescent="0.25">
      <c r="A15" s="5"/>
      <c r="B15" s="5"/>
      <c r="C15" s="15" t="s">
        <v>1</v>
      </c>
      <c r="D15" s="16" t="s">
        <v>27</v>
      </c>
      <c r="E15" s="17">
        <f>SUM(F15:I15)</f>
        <v>0</v>
      </c>
      <c r="F15" s="19"/>
      <c r="G15" s="18"/>
      <c r="H15" s="18"/>
      <c r="I15" s="18"/>
      <c r="K15" s="2"/>
    </row>
    <row r="16" spans="1:11" ht="33" customHeight="1" x14ac:dyDescent="0.25">
      <c r="A16" s="5"/>
      <c r="B16" s="5"/>
      <c r="C16" s="15" t="s">
        <v>11</v>
      </c>
      <c r="D16" s="16" t="s">
        <v>27</v>
      </c>
      <c r="E16" s="17">
        <f>E11</f>
        <v>9007</v>
      </c>
      <c r="F16" s="17">
        <f>F11+F15</f>
        <v>0</v>
      </c>
      <c r="G16" s="17">
        <f>G11+G15</f>
        <v>0</v>
      </c>
      <c r="H16" s="17">
        <f>H11+H15</f>
        <v>9007</v>
      </c>
      <c r="I16" s="17">
        <f>I11+I15</f>
        <v>0</v>
      </c>
      <c r="J16" s="2"/>
    </row>
    <row r="17" spans="1:10" ht="33" customHeight="1" x14ac:dyDescent="0.25">
      <c r="A17" s="5"/>
      <c r="B17" s="5"/>
      <c r="C17" s="92" t="s">
        <v>10</v>
      </c>
      <c r="D17" s="16" t="s">
        <v>27</v>
      </c>
      <c r="E17" s="17">
        <f>SUM(F17:I17)</f>
        <v>1117.92</v>
      </c>
      <c r="F17" s="18"/>
      <c r="G17" s="18"/>
      <c r="H17" s="18">
        <v>1117.92</v>
      </c>
      <c r="I17" s="20"/>
      <c r="J17" s="2"/>
    </row>
    <row r="18" spans="1:10" ht="33" customHeight="1" x14ac:dyDescent="0.25">
      <c r="A18" s="5"/>
      <c r="B18" s="5"/>
      <c r="C18" s="93"/>
      <c r="D18" s="16" t="s">
        <v>0</v>
      </c>
      <c r="E18" s="17">
        <f>IFERROR(E17/E16*100,0)</f>
        <v>12.411679804596426</v>
      </c>
      <c r="F18" s="17">
        <f>IFERROR(F17/F16*100,0)</f>
        <v>0</v>
      </c>
      <c r="G18" s="17">
        <f>IFERROR(G17/G16*100,0)</f>
        <v>0</v>
      </c>
      <c r="H18" s="17">
        <f>IFERROR(H17/H16*100,0)</f>
        <v>12.411679804596426</v>
      </c>
      <c r="I18" s="17">
        <f>IFERROR(I17/I16*100,0)</f>
        <v>0</v>
      </c>
    </row>
    <row r="19" spans="1:10" ht="33" customHeight="1" x14ac:dyDescent="0.25">
      <c r="A19" s="5"/>
      <c r="B19" s="5"/>
      <c r="C19" s="15" t="s">
        <v>9</v>
      </c>
      <c r="D19" s="16" t="s">
        <v>7</v>
      </c>
      <c r="E19" s="17">
        <f>SUM(F19:I19)</f>
        <v>99.740899999999996</v>
      </c>
      <c r="F19" s="18"/>
      <c r="G19" s="18"/>
      <c r="H19" s="18">
        <f>78.175+21.5659</f>
        <v>99.740899999999996</v>
      </c>
      <c r="I19" s="18"/>
    </row>
    <row r="20" spans="1:10" ht="33" customHeight="1" x14ac:dyDescent="0.25">
      <c r="A20" s="5"/>
      <c r="B20" s="5"/>
      <c r="C20" s="15" t="s">
        <v>8</v>
      </c>
      <c r="D20" s="16" t="s">
        <v>7</v>
      </c>
      <c r="E20" s="17">
        <f>SUM(F20:I20)</f>
        <v>21.565899999999999</v>
      </c>
      <c r="F20" s="18"/>
      <c r="G20" s="18"/>
      <c r="H20" s="18">
        <v>21.565899999999999</v>
      </c>
      <c r="I20" s="18"/>
    </row>
    <row r="21" spans="1:10" ht="33" customHeight="1" x14ac:dyDescent="0.25">
      <c r="A21" s="5"/>
      <c r="B21" s="5"/>
      <c r="C21" s="15" t="s">
        <v>6</v>
      </c>
      <c r="D21" s="16" t="s">
        <v>0</v>
      </c>
      <c r="E21" s="21"/>
      <c r="F21" s="17"/>
      <c r="G21" s="17"/>
      <c r="H21" s="17">
        <f>H20/H19*100</f>
        <v>21.621922400940839</v>
      </c>
      <c r="I21" s="17"/>
    </row>
    <row r="22" spans="1:10" ht="33" customHeight="1" x14ac:dyDescent="0.25">
      <c r="A22" s="5"/>
      <c r="B22" s="5"/>
      <c r="C22" s="15" t="s">
        <v>24</v>
      </c>
      <c r="D22" s="16" t="s">
        <v>23</v>
      </c>
      <c r="E22" s="21"/>
      <c r="F22" s="17"/>
      <c r="G22" s="17"/>
      <c r="H22" s="17">
        <v>12.379</v>
      </c>
      <c r="I22" s="17"/>
    </row>
    <row r="23" spans="1:10" ht="33" customHeight="1" x14ac:dyDescent="0.25">
      <c r="A23" s="5"/>
      <c r="B23" s="5"/>
      <c r="C23" s="15" t="s">
        <v>25</v>
      </c>
      <c r="D23" s="16" t="s">
        <v>28</v>
      </c>
      <c r="E23" s="21"/>
      <c r="F23" s="17"/>
      <c r="G23" s="17"/>
      <c r="H23" s="17">
        <f>H11/H22</f>
        <v>727.60319896599083</v>
      </c>
      <c r="I23" s="17"/>
    </row>
    <row r="24" spans="1:10" ht="33" customHeight="1" x14ac:dyDescent="0.25">
      <c r="A24" s="5"/>
      <c r="B24" s="5"/>
      <c r="C24" s="15" t="s">
        <v>5</v>
      </c>
      <c r="D24" s="16" t="s">
        <v>0</v>
      </c>
      <c r="E24" s="21"/>
      <c r="F24" s="17"/>
      <c r="G24" s="17"/>
      <c r="H24" s="17">
        <v>6.17</v>
      </c>
      <c r="I24" s="17"/>
    </row>
    <row r="25" spans="1:10" ht="33" customHeight="1" x14ac:dyDescent="0.25">
      <c r="A25" s="5"/>
      <c r="B25" s="5"/>
      <c r="C25" s="15" t="s">
        <v>29</v>
      </c>
      <c r="D25" s="16" t="s">
        <v>0</v>
      </c>
      <c r="E25" s="21"/>
      <c r="F25" s="17">
        <f t="shared" ref="F25:G25" si="1">MIN(F18,F24)</f>
        <v>0</v>
      </c>
      <c r="G25" s="17">
        <f t="shared" si="1"/>
        <v>0</v>
      </c>
      <c r="H25" s="17">
        <f>MIN(H18,H24)</f>
        <v>6.17</v>
      </c>
      <c r="I25" s="17">
        <f>MIN(I18,I24)</f>
        <v>0</v>
      </c>
    </row>
    <row r="26" spans="1:10" ht="33" customHeight="1" x14ac:dyDescent="0.25">
      <c r="A26" s="5"/>
      <c r="B26" s="5"/>
      <c r="C26" s="89" t="s">
        <v>33</v>
      </c>
      <c r="D26" s="89"/>
      <c r="E26" s="89"/>
      <c r="F26" s="89"/>
      <c r="G26" s="89"/>
      <c r="H26" s="89"/>
      <c r="I26" s="89"/>
    </row>
    <row r="27" spans="1:10" ht="72" customHeight="1" x14ac:dyDescent="0.25">
      <c r="A27" s="5"/>
      <c r="B27" s="5"/>
      <c r="C27" s="22" t="s">
        <v>34</v>
      </c>
      <c r="D27" s="23" t="s">
        <v>0</v>
      </c>
      <c r="E27" s="86">
        <v>11.8</v>
      </c>
      <c r="F27" s="87"/>
      <c r="G27" s="87"/>
      <c r="H27" s="87"/>
      <c r="I27" s="88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</row>
  </sheetData>
  <mergeCells count="11">
    <mergeCell ref="E27:I27"/>
    <mergeCell ref="C26:I26"/>
    <mergeCell ref="C5:I5"/>
    <mergeCell ref="C10:I10"/>
    <mergeCell ref="C17:C18"/>
    <mergeCell ref="C4:I4"/>
    <mergeCell ref="C2:I2"/>
    <mergeCell ref="C7:C8"/>
    <mergeCell ref="D7:D8"/>
    <mergeCell ref="E7:E8"/>
    <mergeCell ref="F7:I7"/>
  </mergeCells>
  <dataValidations count="7">
    <dataValidation type="decimal" operator="greaterThanOrEqual" allowBlank="1" showErrorMessage="1" errorTitle="Недопустимое значение" error="Отчетные потери должны быть положительными" sqref="E18:I18">
      <formula1>0</formula1>
    </dataValidation>
    <dataValidation type="decimal" allowBlank="1" showErrorMessage="1" errorTitle="Ошибка" error="Допускается ввод только действительных чисел!" sqref="E19:E27 F11:I16 E11:E17 F21:I26">
      <formula1>-9.99999999999999E+23</formula1>
      <formula2>9.99999999999999E+23</formula2>
    </dataValidation>
    <dataValidation type="decimal" allowBlank="1" showErrorMessage="1" errorTitle="Недопустимое значение" error="Отчетные потери должны быть положительными" sqref="F17:I17">
      <formula1>0</formula1>
      <formula2>F16</formula2>
    </dataValidation>
    <dataValidation type="decimal" operator="greaterThanOrEqual" allowBlank="1" showErrorMessage="1" errorTitle="Ошибка ввода" error="Сумма ВЛ и КЛ должна быть болшьше ВЛ" sqref="H19:I19">
      <formula1>H20</formula1>
    </dataValidation>
    <dataValidation type="decimal" operator="greaterThanOrEqual" allowBlank="1" showErrorMessage="1" errorTitle="Ошибка ввода!!!" error="Сумма ВЛ и КЛ должна быть болшьше ВЛ" sqref="F19:G19">
      <formula1>F20</formula1>
    </dataValidation>
    <dataValidation type="decimal" operator="lessThanOrEqual" allowBlank="1" showErrorMessage="1" errorTitle="Ошибка ввода!!!" error="Протяженность ВЛ не может превышать суммарную протяженность ВЛ и КЛ" sqref="G20:I20">
      <formula1>G19</formula1>
    </dataValidation>
    <dataValidation type="decimal" operator="lessThanOrEqual" allowBlank="1" showErrorMessage="1" errorTitle="Ошибка ввода!!" error="Протяженность ВЛ не может превышать Суммарную протяженность ВЛ и КЛ" sqref="F20">
      <formula1>F19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 ТСО 2018 АТЦ</vt:lpstr>
      <vt:lpstr>Уровень потерь ТСО</vt:lpstr>
      <vt:lpstr>'Отчет ТСО 2018 АТЦ'!Заголовки_для_печати</vt:lpstr>
      <vt:lpstr>'Отчет ТСО 2018 АТЦ'!Область_печати</vt:lpstr>
      <vt:lpstr>'Уровень потерь ТСО'!Область_печати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Чертов Дмитрий Андреевич</dc:creator>
  <cp:lastModifiedBy>Metec</cp:lastModifiedBy>
  <cp:lastPrinted>2019-03-28T10:25:16Z</cp:lastPrinted>
  <dcterms:created xsi:type="dcterms:W3CDTF">2018-10-05T11:38:18Z</dcterms:created>
  <dcterms:modified xsi:type="dcterms:W3CDTF">2019-04-23T06:19:19Z</dcterms:modified>
</cp:coreProperties>
</file>